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11_ Henclová\predpripravenahenclova (1)\"/>
    </mc:Choice>
  </mc:AlternateContent>
  <xr:revisionPtr revIDLastSave="0" documentId="13_ncr:1_{8BD17B65-BA05-4CCC-9277-E0726A94A97E}" xr6:coauthVersionLast="44" xr6:coauthVersionMax="44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Rekapitulácia" sheetId="1" state="veryHidden" r:id="rId1"/>
    <sheet name="Kryci_list 8670" sheetId="3" r:id="rId2"/>
    <sheet name="Rekap 8670" sheetId="4" state="veryHidden" r:id="rId3"/>
    <sheet name="SO 8670" sheetId="5" r:id="rId4"/>
  </sheets>
  <definedNames>
    <definedName name="_xlnm.Print_Titles" localSheetId="2">'Rekap 8670'!$9:$9</definedName>
    <definedName name="_xlnm.Print_Titles" localSheetId="3">'SO 8670'!$8:$8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D8" i="1"/>
  <c r="I30" i="3"/>
  <c r="J30" i="3" s="1"/>
  <c r="Z97" i="5"/>
  <c r="J17" i="3" s="1"/>
  <c r="V94" i="5"/>
  <c r="F24" i="4" s="1"/>
  <c r="K93" i="5"/>
  <c r="J93" i="5"/>
  <c r="S93" i="5"/>
  <c r="M93" i="5"/>
  <c r="L93" i="5"/>
  <c r="I93" i="5"/>
  <c r="K92" i="5"/>
  <c r="J92" i="5"/>
  <c r="S92" i="5"/>
  <c r="S94" i="5" s="1"/>
  <c r="E24" i="4" s="1"/>
  <c r="M92" i="5"/>
  <c r="L92" i="5"/>
  <c r="I92" i="5"/>
  <c r="I94" i="5" s="1"/>
  <c r="D24" i="4" s="1"/>
  <c r="V89" i="5"/>
  <c r="F23" i="4" s="1"/>
  <c r="K88" i="5"/>
  <c r="J88" i="5"/>
  <c r="S88" i="5"/>
  <c r="S89" i="5" s="1"/>
  <c r="E23" i="4" s="1"/>
  <c r="M88" i="5"/>
  <c r="H89" i="5" s="1"/>
  <c r="L88" i="5"/>
  <c r="L89" i="5" s="1"/>
  <c r="B23" i="4" s="1"/>
  <c r="I88" i="5"/>
  <c r="I89" i="5" s="1"/>
  <c r="D23" i="4" s="1"/>
  <c r="V85" i="5"/>
  <c r="F22" i="4" s="1"/>
  <c r="K84" i="5"/>
  <c r="J84" i="5"/>
  <c r="S84" i="5"/>
  <c r="S85" i="5" s="1"/>
  <c r="E22" i="4" s="1"/>
  <c r="M84" i="5"/>
  <c r="L84" i="5"/>
  <c r="I84" i="5"/>
  <c r="K83" i="5"/>
  <c r="J83" i="5"/>
  <c r="M83" i="5"/>
  <c r="L83" i="5"/>
  <c r="I83" i="5"/>
  <c r="V80" i="5"/>
  <c r="F21" i="4" s="1"/>
  <c r="K79" i="5"/>
  <c r="J79" i="5"/>
  <c r="M79" i="5"/>
  <c r="L79" i="5"/>
  <c r="I79" i="5"/>
  <c r="K78" i="5"/>
  <c r="J78" i="5"/>
  <c r="M78" i="5"/>
  <c r="L78" i="5"/>
  <c r="I78" i="5"/>
  <c r="K77" i="5"/>
  <c r="J77" i="5"/>
  <c r="S77" i="5"/>
  <c r="M77" i="5"/>
  <c r="L77" i="5"/>
  <c r="I77" i="5"/>
  <c r="K76" i="5"/>
  <c r="J76" i="5"/>
  <c r="S76" i="5"/>
  <c r="M76" i="5"/>
  <c r="L76" i="5"/>
  <c r="I76" i="5"/>
  <c r="K75" i="5"/>
  <c r="J75" i="5"/>
  <c r="S75" i="5"/>
  <c r="S80" i="5" s="1"/>
  <c r="E21" i="4" s="1"/>
  <c r="M75" i="5"/>
  <c r="L75" i="5"/>
  <c r="I75" i="5"/>
  <c r="I80" i="5" s="1"/>
  <c r="D21" i="4" s="1"/>
  <c r="V72" i="5"/>
  <c r="F20" i="4" s="1"/>
  <c r="K71" i="5"/>
  <c r="J71" i="5"/>
  <c r="M71" i="5"/>
  <c r="L71" i="5"/>
  <c r="I71" i="5"/>
  <c r="K70" i="5"/>
  <c r="J70" i="5"/>
  <c r="M70" i="5"/>
  <c r="L70" i="5"/>
  <c r="I70" i="5"/>
  <c r="K69" i="5"/>
  <c r="J69" i="5"/>
  <c r="S69" i="5"/>
  <c r="S72" i="5" s="1"/>
  <c r="E20" i="4" s="1"/>
  <c r="M69" i="5"/>
  <c r="L69" i="5"/>
  <c r="L72" i="5" s="1"/>
  <c r="B20" i="4" s="1"/>
  <c r="I69" i="5"/>
  <c r="V66" i="5"/>
  <c r="F19" i="4" s="1"/>
  <c r="K65" i="5"/>
  <c r="J65" i="5"/>
  <c r="M65" i="5"/>
  <c r="L65" i="5"/>
  <c r="I65" i="5"/>
  <c r="K64" i="5"/>
  <c r="J64" i="5"/>
  <c r="M64" i="5"/>
  <c r="L64" i="5"/>
  <c r="I64" i="5"/>
  <c r="K63" i="5"/>
  <c r="J63" i="5"/>
  <c r="M63" i="5"/>
  <c r="L63" i="5"/>
  <c r="I63" i="5"/>
  <c r="K62" i="5"/>
  <c r="J62" i="5"/>
  <c r="M62" i="5"/>
  <c r="L62" i="5"/>
  <c r="I62" i="5"/>
  <c r="K61" i="5"/>
  <c r="J61" i="5"/>
  <c r="S61" i="5"/>
  <c r="S66" i="5" s="1"/>
  <c r="E19" i="4" s="1"/>
  <c r="M61" i="5"/>
  <c r="L61" i="5"/>
  <c r="I61" i="5"/>
  <c r="K60" i="5"/>
  <c r="J60" i="5"/>
  <c r="M60" i="5"/>
  <c r="L60" i="5"/>
  <c r="I60" i="5"/>
  <c r="V57" i="5"/>
  <c r="F18" i="4" s="1"/>
  <c r="K56" i="5"/>
  <c r="J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M53" i="5"/>
  <c r="L53" i="5"/>
  <c r="I53" i="5"/>
  <c r="K52" i="5"/>
  <c r="J52" i="5"/>
  <c r="S52" i="5"/>
  <c r="M52" i="5"/>
  <c r="L52" i="5"/>
  <c r="I52" i="5"/>
  <c r="K51" i="5"/>
  <c r="J51" i="5"/>
  <c r="M51" i="5"/>
  <c r="L51" i="5"/>
  <c r="I51" i="5"/>
  <c r="K50" i="5"/>
  <c r="J50" i="5"/>
  <c r="S50" i="5"/>
  <c r="M50" i="5"/>
  <c r="L50" i="5"/>
  <c r="I50" i="5"/>
  <c r="S44" i="5"/>
  <c r="E14" i="4" s="1"/>
  <c r="V44" i="5"/>
  <c r="F14" i="4" s="1"/>
  <c r="K43" i="5"/>
  <c r="J43" i="5"/>
  <c r="M43" i="5"/>
  <c r="H44" i="5" s="1"/>
  <c r="L43" i="5"/>
  <c r="G44" i="5" s="1"/>
  <c r="I43" i="5"/>
  <c r="I44" i="5" s="1"/>
  <c r="D14" i="4" s="1"/>
  <c r="K39" i="5"/>
  <c r="J39" i="5"/>
  <c r="S39" i="5"/>
  <c r="M39" i="5"/>
  <c r="L39" i="5"/>
  <c r="I39" i="5"/>
  <c r="K38" i="5"/>
  <c r="J38" i="5"/>
  <c r="M38" i="5"/>
  <c r="L38" i="5"/>
  <c r="I38" i="5"/>
  <c r="K37" i="5"/>
  <c r="J37" i="5"/>
  <c r="M37" i="5"/>
  <c r="L37" i="5"/>
  <c r="I37" i="5"/>
  <c r="K36" i="5"/>
  <c r="J36" i="5"/>
  <c r="M36" i="5"/>
  <c r="L36" i="5"/>
  <c r="I36" i="5"/>
  <c r="K35" i="5"/>
  <c r="J35" i="5"/>
  <c r="M35" i="5"/>
  <c r="L35" i="5"/>
  <c r="I35" i="5"/>
  <c r="K34" i="5"/>
  <c r="J34" i="5"/>
  <c r="M34" i="5"/>
  <c r="L34" i="5"/>
  <c r="I34" i="5"/>
  <c r="K33" i="5"/>
  <c r="J33" i="5"/>
  <c r="M33" i="5"/>
  <c r="L33" i="5"/>
  <c r="I33" i="5"/>
  <c r="K32" i="5"/>
  <c r="J32" i="5"/>
  <c r="M32" i="5"/>
  <c r="L32" i="5"/>
  <c r="I32" i="5"/>
  <c r="K31" i="5"/>
  <c r="J31" i="5"/>
  <c r="V31" i="5"/>
  <c r="M31" i="5"/>
  <c r="L31" i="5"/>
  <c r="I31" i="5"/>
  <c r="K30" i="5"/>
  <c r="J30" i="5"/>
  <c r="V30" i="5"/>
  <c r="S30" i="5"/>
  <c r="S40" i="5" s="1"/>
  <c r="E13" i="4" s="1"/>
  <c r="M30" i="5"/>
  <c r="L30" i="5"/>
  <c r="I30" i="5"/>
  <c r="K29" i="5"/>
  <c r="J29" i="5"/>
  <c r="V29" i="5"/>
  <c r="M29" i="5"/>
  <c r="L29" i="5"/>
  <c r="I29" i="5"/>
  <c r="K28" i="5"/>
  <c r="J28" i="5"/>
  <c r="V28" i="5"/>
  <c r="M28" i="5"/>
  <c r="L28" i="5"/>
  <c r="I28" i="5"/>
  <c r="V25" i="5"/>
  <c r="F12" i="4" s="1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S25" i="5" s="1"/>
  <c r="E12" i="4" s="1"/>
  <c r="M15" i="5"/>
  <c r="L15" i="5"/>
  <c r="I15" i="5"/>
  <c r="V12" i="5"/>
  <c r="K11" i="5"/>
  <c r="J11" i="5"/>
  <c r="S11" i="5"/>
  <c r="M11" i="5"/>
  <c r="L11" i="5"/>
  <c r="I11" i="5"/>
  <c r="G94" i="5" l="1"/>
  <c r="G85" i="5"/>
  <c r="L66" i="5"/>
  <c r="B19" i="4" s="1"/>
  <c r="H40" i="5"/>
  <c r="E7" i="1"/>
  <c r="E8" i="1" s="1"/>
  <c r="J20" i="3"/>
  <c r="I25" i="5"/>
  <c r="D12" i="4" s="1"/>
  <c r="V40" i="5"/>
  <c r="F13" i="4" s="1"/>
  <c r="M66" i="5"/>
  <c r="C19" i="4" s="1"/>
  <c r="M72" i="5"/>
  <c r="C20" i="4" s="1"/>
  <c r="L80" i="5"/>
  <c r="B21" i="4" s="1"/>
  <c r="I85" i="5"/>
  <c r="D22" i="4" s="1"/>
  <c r="G25" i="5"/>
  <c r="I40" i="5"/>
  <c r="D13" i="4" s="1"/>
  <c r="M80" i="5"/>
  <c r="C21" i="4" s="1"/>
  <c r="M94" i="5"/>
  <c r="C24" i="4" s="1"/>
  <c r="K97" i="5"/>
  <c r="K7" i="1" s="1"/>
  <c r="M25" i="5"/>
  <c r="C12" i="4" s="1"/>
  <c r="L40" i="5"/>
  <c r="B13" i="4" s="1"/>
  <c r="I66" i="5"/>
  <c r="D19" i="4" s="1"/>
  <c r="I72" i="5"/>
  <c r="D20" i="4" s="1"/>
  <c r="M85" i="5"/>
  <c r="C22" i="4" s="1"/>
  <c r="G12" i="5"/>
  <c r="F11" i="4"/>
  <c r="H25" i="5"/>
  <c r="M40" i="5"/>
  <c r="C13" i="4" s="1"/>
  <c r="L44" i="5"/>
  <c r="B14" i="4" s="1"/>
  <c r="V46" i="5"/>
  <c r="F15" i="4" s="1"/>
  <c r="M57" i="5"/>
  <c r="C18" i="4" s="1"/>
  <c r="S57" i="5"/>
  <c r="E18" i="4" s="1"/>
  <c r="G66" i="5"/>
  <c r="G72" i="5"/>
  <c r="G80" i="5"/>
  <c r="H85" i="5"/>
  <c r="M89" i="5"/>
  <c r="C23" i="4" s="1"/>
  <c r="H94" i="5"/>
  <c r="V96" i="5"/>
  <c r="F25" i="4" s="1"/>
  <c r="I12" i="5"/>
  <c r="D11" i="4" s="1"/>
  <c r="H12" i="5"/>
  <c r="L25" i="5"/>
  <c r="B12" i="4" s="1"/>
  <c r="G40" i="5"/>
  <c r="M44" i="5"/>
  <c r="C14" i="4" s="1"/>
  <c r="G57" i="5"/>
  <c r="H66" i="5"/>
  <c r="H72" i="5"/>
  <c r="H80" i="5"/>
  <c r="L85" i="5"/>
  <c r="B22" i="4" s="1"/>
  <c r="G89" i="5"/>
  <c r="L94" i="5"/>
  <c r="B24" i="4" s="1"/>
  <c r="L12" i="5"/>
  <c r="B11" i="4" s="1"/>
  <c r="I57" i="5"/>
  <c r="D18" i="4" s="1"/>
  <c r="H57" i="5"/>
  <c r="M12" i="5"/>
  <c r="C11" i="4" s="1"/>
  <c r="S12" i="5"/>
  <c r="E11" i="4" s="1"/>
  <c r="L57" i="5"/>
  <c r="B18" i="4" s="1"/>
  <c r="H96" i="5" l="1"/>
  <c r="G96" i="5"/>
  <c r="I96" i="5"/>
  <c r="D25" i="4" s="1"/>
  <c r="F17" i="3" s="1"/>
  <c r="G46" i="5"/>
  <c r="V97" i="5"/>
  <c r="F27" i="4" s="1"/>
  <c r="S96" i="5"/>
  <c r="E25" i="4" s="1"/>
  <c r="L96" i="5"/>
  <c r="B25" i="4" s="1"/>
  <c r="D17" i="3" s="1"/>
  <c r="S46" i="5"/>
  <c r="E15" i="4" s="1"/>
  <c r="M46" i="5"/>
  <c r="C15" i="4" s="1"/>
  <c r="E16" i="3" s="1"/>
  <c r="I46" i="5"/>
  <c r="L46" i="5"/>
  <c r="B15" i="4" s="1"/>
  <c r="D16" i="3" s="1"/>
  <c r="H46" i="5"/>
  <c r="M96" i="5"/>
  <c r="C25" i="4" s="1"/>
  <c r="E17" i="3" s="1"/>
  <c r="S97" i="5"/>
  <c r="E27" i="4" s="1"/>
  <c r="G97" i="5" l="1"/>
  <c r="M97" i="5"/>
  <c r="C27" i="4" s="1"/>
  <c r="H97" i="5"/>
  <c r="D15" i="4"/>
  <c r="F16" i="3" s="1"/>
  <c r="I97" i="5"/>
  <c r="L97" i="5"/>
  <c r="B27" i="4" s="1"/>
  <c r="D27" i="4" l="1"/>
  <c r="B7" i="1"/>
  <c r="B8" i="1" s="1"/>
  <c r="J22" i="3"/>
  <c r="F24" i="3"/>
  <c r="J23" i="3"/>
  <c r="F20" i="3"/>
  <c r="F23" i="3"/>
  <c r="J24" i="3"/>
  <c r="F22" i="3"/>
  <c r="J26" i="3" l="1"/>
  <c r="J28" i="3" l="1"/>
  <c r="I29" i="3" s="1"/>
  <c r="J29" i="3" s="1"/>
  <c r="J31" i="3" s="1"/>
  <c r="C7" i="1"/>
  <c r="C8" i="1" l="1"/>
  <c r="G7" i="1"/>
  <c r="G8" i="1" s="1"/>
  <c r="B9" i="1" l="1"/>
  <c r="G9" i="1" s="1"/>
  <c r="B10" i="1" l="1"/>
  <c r="G10" i="1" s="1"/>
  <c r="G11" i="1" s="1"/>
</calcChain>
</file>

<file path=xl/sharedStrings.xml><?xml version="1.0" encoding="utf-8"?>
<sst xmlns="http://schemas.openxmlformats.org/spreadsheetml/2006/main" count="353" uniqueCount="212">
  <si>
    <t>Rekapitulácia rozpočtu</t>
  </si>
  <si>
    <t>Stavba Kultúrny dom stavebné úpravy, Henclová č.p. 502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</si>
  <si>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</si>
  <si>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</si>
  <si>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</si>
  <si>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</si>
  <si>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</si>
  <si>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</si>
  <si>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</si>
  <si>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</si>
  <si>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</si>
  <si>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</si>
  <si>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pohostinstvo,knižnica</t>
  </si>
  <si>
    <t>Krycí list rozpočtu</t>
  </si>
  <si>
    <t xml:space="preserve">Miesto:  </t>
  </si>
  <si>
    <t>Objekt pohostinstvo,knižnica</t>
  </si>
  <si>
    <t xml:space="preserve">Ks: </t>
  </si>
  <si>
    <t xml:space="preserve">Zákazka: </t>
  </si>
  <si>
    <t xml:space="preserve">Spracoval: </t>
  </si>
  <si>
    <t xml:space="preserve">Dňa </t>
  </si>
  <si>
    <t>Odberateľ: obec Henclová</t>
  </si>
  <si>
    <t>Projektant: p.Ing.  Anton Macko, Henclová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</si>
  <si>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</si>
  <si>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</si>
  <si>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</si>
  <si>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</si>
  <si>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</si>
  <si>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</si>
  <si>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</si>
  <si>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</si>
  <si>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</si>
  <si>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</si>
  <si>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</si>
  <si>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</si>
  <si>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</si>
  <si>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</si>
  <si>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</si>
  <si>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</si>
  <si>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</si>
  <si>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</si>
  <si>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</si>
  <si>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</si>
  <si>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</si>
  <si>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</si>
  <si>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</si>
  <si>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</si>
  <si>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</si>
  <si>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</si>
  <si>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</si>
  <si>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</si>
  <si>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</si>
  <si>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</si>
  <si>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</si>
  <si>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</si>
  <si>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</si>
  <si>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</si>
  <si>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</si>
  <si>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</si>
  <si>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</si>
  <si>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</si>
  <si>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</si>
  <si>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1. 10. 2019</t>
  </si>
  <si>
    <t>Prehľad rozpočtových nákladov</t>
  </si>
  <si>
    <t>Práce HSV</t>
  </si>
  <si>
    <t>ZVISLÉ A KOMPLETNÉ KONŠTRUKCIE</t>
  </si>
  <si>
    <t>ÚPRAVY POVRCHOV,PODLAHY, OSADENIE</t>
  </si>
  <si>
    <t xml:space="preserve">OSTATNÉ KONŠTRUKCIE A PRÁCE </t>
  </si>
  <si>
    <t>PRESUNY HMÔT HSV</t>
  </si>
  <si>
    <t>Práce PSV</t>
  </si>
  <si>
    <t>IZOLÁCIE TEPELNÉ BEŽNÝCH STAVEB. KONŠTRUKCIÍ</t>
  </si>
  <si>
    <t>KONŠTRUKCIE STOLÁRSKE</t>
  </si>
  <si>
    <t>PODLAHY Z DLAŽDÍC</t>
  </si>
  <si>
    <t>PODLAHY POVLAKOVÉ</t>
  </si>
  <si>
    <t>DOKONČOVACIE PRÁCE A OBKLADY</t>
  </si>
  <si>
    <t>DOKONČOVACIE PRÁCE - 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</si>
  <si>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</si>
  <si>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</si>
  <si>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</si>
  <si>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</si>
  <si>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</si>
  <si>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</si>
  <si>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</si>
  <si>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</si>
  <si>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</si>
  <si>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</si>
  <si>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</si>
  <si>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</si>
  <si>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</si>
  <si>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Kultúrny dom stavebné úpravy, Henclová č.p. 502</t>
  </si>
  <si>
    <t xml:space="preserve"> 11/A 1</t>
  </si>
  <si>
    <t xml:space="preserve"> 342273100</t>
  </si>
  <si>
    <t>Priecky PORFIX 500x250x100 hr.100 mm</t>
  </si>
  <si>
    <t>m2</t>
  </si>
  <si>
    <t xml:space="preserve"> 632451032</t>
  </si>
  <si>
    <t>Vyrovnávací poter  hr 30 mm - sklad</t>
  </si>
  <si>
    <t xml:space="preserve"> 612460151</t>
  </si>
  <si>
    <t>Vyrovnanie jestvj. omietok na obv. plášti z vnútor. strany</t>
  </si>
  <si>
    <t xml:space="preserve">m2 </t>
  </si>
  <si>
    <t xml:space="preserve"> 632450290</t>
  </si>
  <si>
    <t>Samonivelizačný poter hr. 40 mm</t>
  </si>
  <si>
    <t xml:space="preserve"> m2</t>
  </si>
  <si>
    <t xml:space="preserve"> 642943111</t>
  </si>
  <si>
    <t>Osadenie oceľového uholníkového rámu s dverovými krídlami, plochy otvoru do 2,5 m2</t>
  </si>
  <si>
    <t>kus</t>
  </si>
  <si>
    <t>P/PC</t>
  </si>
  <si>
    <t xml:space="preserve"> 553000000</t>
  </si>
  <si>
    <t>dodávka  zárubeň</t>
  </si>
  <si>
    <t>ks</t>
  </si>
  <si>
    <t xml:space="preserve"> 612465136</t>
  </si>
  <si>
    <t>Vnútorná omietka stien BAUMIT, vápennocementová,MVR Uni,ručné nanášanie,jadrová hr.1,5 cm</t>
  </si>
  <si>
    <t xml:space="preserve"> 632452219</t>
  </si>
  <si>
    <t>Cementový poter hr. 50 mm - suterén</t>
  </si>
  <si>
    <t xml:space="preserve"> 632481112</t>
  </si>
  <si>
    <t>Vložka z rabicového pletiva do cementového poteru alebo do mazaniny s povrchom drôtu pozinkovaným</t>
  </si>
  <si>
    <t xml:space="preserve"> 612481119</t>
  </si>
  <si>
    <t>Potiahnutie vnútorných stien, sklotextílnou mriežkou</t>
  </si>
  <si>
    <t>Cementová samonivelizačná podlahová stierka</t>
  </si>
  <si>
    <t>766/B 1</t>
  </si>
  <si>
    <t xml:space="preserve"> 766661811</t>
  </si>
  <si>
    <t>Demontáž dverného krídla</t>
  </si>
  <si>
    <t>1/A 1</t>
  </si>
  <si>
    <t xml:space="preserve"> 999000000</t>
  </si>
  <si>
    <t>Demontáž zárubní</t>
  </si>
  <si>
    <t xml:space="preserve"> 13/B 1</t>
  </si>
  <si>
    <t xml:space="preserve"> 962031132</t>
  </si>
  <si>
    <t>Búranie priečok z tehál pálených, plných alebo dutých hr. do 150 mm,  -0,19600t</t>
  </si>
  <si>
    <t xml:space="preserve"> 965000000</t>
  </si>
  <si>
    <t>Demontáž pôvodných  podláh</t>
  </si>
  <si>
    <t xml:space="preserve"> 952901111</t>
  </si>
  <si>
    <t>Vyčistenie budov pri výške podlaží do 4m</t>
  </si>
  <si>
    <t xml:space="preserve"> 979082111</t>
  </si>
  <si>
    <t>Vnútrostavenisková doprava sutiny a vybúraných hmôt do 10 m</t>
  </si>
  <si>
    <t>t</t>
  </si>
  <si>
    <t xml:space="preserve"> 979082121</t>
  </si>
  <si>
    <t>Vnútrostavenisková doprava sutiny a vybúraných hmôt za každých ďalších 5 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</si>
  <si>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</si>
  <si>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</si>
  <si>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</si>
  <si>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</si>
  <si>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979089012</t>
  </si>
  <si>
    <t>Poplatok za skladovanie - betón, tehly, dlaždice (17 01 ), ostatné</t>
  </si>
  <si>
    <t>221/B 1</t>
  </si>
  <si>
    <t xml:space="preserve"> 979087213</t>
  </si>
  <si>
    <t>Nakladanie na dopravné prostriedky pre vodorovnú dopravu vybúraných hmôt</t>
  </si>
  <si>
    <t xml:space="preserve">  3/A 1</t>
  </si>
  <si>
    <t xml:space="preserve"> 941955004</t>
  </si>
  <si>
    <t>Lešenie ľahké pracovné pomocné, s výškou lešeňovej podlahy nad 2,50 do 3,5 m</t>
  </si>
  <si>
    <t xml:space="preserve"> 14/C 1</t>
  </si>
  <si>
    <t xml:space="preserve"> 999281111</t>
  </si>
  <si>
    <t>Presun hmôt pre opravy a údržbu objektov vrátane vonkajších plášťov výšky do 25 m</t>
  </si>
  <si>
    <t>713/A 1</t>
  </si>
  <si>
    <t xml:space="preserve"> 713131121</t>
  </si>
  <si>
    <t>Montáž tepelnej izolácie pásmi stien- zateplenie obvodového plášťa z vnútornej strany</t>
  </si>
  <si>
    <t xml:space="preserve"> 631000000</t>
  </si>
  <si>
    <t xml:space="preserve">dodávka - Nobasil /ISOVER / hr. 100 mm </t>
  </si>
  <si>
    <t xml:space="preserve"> 713111121</t>
  </si>
  <si>
    <t>Montáž tepelnej izolácie pásmi stropov- zateplenie stropu z hornej strany podkr. priestor nad prízemím</t>
  </si>
  <si>
    <t xml:space="preserve">dodávka - Nobasil /ISOVER / 150 mm </t>
  </si>
  <si>
    <t xml:space="preserve"> 713120001</t>
  </si>
  <si>
    <t>Zakrytie tepelnej podlahovej izolácie fóliou - podlahy</t>
  </si>
  <si>
    <t xml:space="preserve"> 713121111</t>
  </si>
  <si>
    <t>Montáž tepelnej izolácie  pásmi podláh, jednovrstvová</t>
  </si>
  <si>
    <t xml:space="preserve">dodávka - tvrdený polystyrén Styrodur hr. 100 mm </t>
  </si>
  <si>
    <t xml:space="preserve"> 766000000</t>
  </si>
  <si>
    <t>M + D - vstupné dvere drev. z europrofilov s príslušenstvom</t>
  </si>
  <si>
    <t>kpl</t>
  </si>
  <si>
    <t>766/A 1</t>
  </si>
  <si>
    <t xml:space="preserve"> 766412121</t>
  </si>
  <si>
    <t>Montáž obloženia stien dreveným obkladom + drevený rošt</t>
  </si>
  <si>
    <t xml:space="preserve"> 611000000</t>
  </si>
  <si>
    <t>dodávka - obloženie - drevený profil</t>
  </si>
  <si>
    <t>M2</t>
  </si>
  <si>
    <t>M+D - parozábrana</t>
  </si>
  <si>
    <t xml:space="preserve">Montáž obloženia stien drevený rošt </t>
  </si>
  <si>
    <t>dodávka - obloženie - drevený rošt</t>
  </si>
  <si>
    <t>771/A 1</t>
  </si>
  <si>
    <t xml:space="preserve"> 771576107</t>
  </si>
  <si>
    <t>Montáž podláh z dlaždíc keram. ukl. do tmelu flexibil.+ šparovanie</t>
  </si>
  <si>
    <t xml:space="preserve"> 597000000</t>
  </si>
  <si>
    <t>dodávka - keramická dlažba</t>
  </si>
  <si>
    <t xml:space="preserve"> 771000000</t>
  </si>
  <si>
    <t>príplatok za práce v obmedzenom priestore</t>
  </si>
  <si>
    <t>775/A 2</t>
  </si>
  <si>
    <t xml:space="preserve"> 776411000</t>
  </si>
  <si>
    <t>Lepenie podlahových soklíkov alebo líšt gumových</t>
  </si>
  <si>
    <t>m</t>
  </si>
  <si>
    <t xml:space="preserve"> 776512000</t>
  </si>
  <si>
    <t>Lepenie povlakových podláh gumových zo štvorcov</t>
  </si>
  <si>
    <t>S/S20</t>
  </si>
  <si>
    <t xml:space="preserve"> 2841291500</t>
  </si>
  <si>
    <t xml:space="preserve">Podlahovina z PVC </t>
  </si>
  <si>
    <t xml:space="preserve"> 284000000</t>
  </si>
  <si>
    <t>dodávka - sokl. profil  PVC</t>
  </si>
  <si>
    <t xml:space="preserve"> 776583110</t>
  </si>
  <si>
    <t>Voľné položenie akejkoľvek podložky pod povlakové podlahy v jednej vrstve s podložkou</t>
  </si>
  <si>
    <t>dodávka - keramický obklad</t>
  </si>
  <si>
    <t>771/A 2</t>
  </si>
  <si>
    <t xml:space="preserve"> 781415015</t>
  </si>
  <si>
    <t>Montáž obkladov vnútor. stien z obkladačiek pórov. alebo opakných kladených do tmelu + šparovanie</t>
  </si>
  <si>
    <t>783/A 1</t>
  </si>
  <si>
    <t xml:space="preserve"> 783626200</t>
  </si>
  <si>
    <t>Nátery stolárských výrobkov syntetické lazurovacím lakom 2x lakovaním</t>
  </si>
  <si>
    <t>784/A 1</t>
  </si>
  <si>
    <t xml:space="preserve"> 784410120</t>
  </si>
  <si>
    <t>Penetrovanie jednonásobné  podkladu do 3,8 m</t>
  </si>
  <si>
    <t xml:space="preserve"> 784452363</t>
  </si>
  <si>
    <t>Maľba jednonásobná z maliarskych tekutých zmesí (typ Farmal, Primalex, Supralux) tónovaná ručne nanášaná na hrubozrnný podklad v miestnosti výšky do 3,8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</si>
  <si>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</si>
  <si>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</si>
  <si>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</si>
  <si>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</si>
  <si>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Objekt Kultúrný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</si>
</sst>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"/>
    <numFmt numFmtId="166" formatCode="###\ ###\ ##0.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6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5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5" fontId="5" fillId="0" borderId="94" xfId="0" applyNumberFormat="1" applyFont="1" applyBorder="1"/>
    <xf numFmtId="165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5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4" fontId="12" fillId="0" borderId="94" xfId="0" applyNumberFormat="1" applyFont="1" applyBorder="1"/>
    <xf numFmtId="165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4" fillId="0" borderId="1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182" t="s">
        <v>1</v>
      </c>
      <c r="B4" s="182"/>
      <c r="C4" s="182"/>
      <c r="D4" s="182"/>
      <c r="E4" s="182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63" t="s">
        <v>12</v>
      </c>
      <c r="B7" s="70">
        <f>'SO 8670'!I97-Rekapitulácia!D7</f>
        <v>0</v>
      </c>
      <c r="C7" s="70">
        <f>'Kryci_list 8670'!J26</f>
        <v>0</v>
      </c>
      <c r="D7" s="70">
        <v>0</v>
      </c>
      <c r="E7" s="70">
        <f>'Kryci_list 8670'!J17</f>
        <v>0</v>
      </c>
      <c r="F7" s="70">
        <v>0</v>
      </c>
      <c r="G7" s="70">
        <f>B7+C7+D7+E7+F7</f>
        <v>0</v>
      </c>
      <c r="K7">
        <f>'SO 8670'!K97</f>
        <v>0</v>
      </c>
      <c r="Q7">
        <v>30.126000000000001</v>
      </c>
    </row>
    <row r="8" spans="1:26" x14ac:dyDescent="0.25">
      <c r="A8" s="180" t="s">
        <v>207</v>
      </c>
      <c r="B8" s="181">
        <f>SUM(B7:B7)</f>
        <v>0</v>
      </c>
      <c r="C8" s="181">
        <f>SUM(C7:C7)</f>
        <v>0</v>
      </c>
      <c r="D8" s="181">
        <f>SUM(D7:D7)</f>
        <v>0</v>
      </c>
      <c r="E8" s="181">
        <f>SUM(E7:E7)</f>
        <v>0</v>
      </c>
      <c r="F8" s="181">
        <f>SUM(F7:F7)</f>
        <v>0</v>
      </c>
      <c r="G8" s="181">
        <f>SUM(G7:G7)-SUM(Z7:Z7)</f>
        <v>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x14ac:dyDescent="0.25">
      <c r="A9" s="178" t="s">
        <v>208</v>
      </c>
      <c r="B9" s="179">
        <f>G8-SUM(Rekapitulácia!K7:'Rekapitulácia'!K7)*1</f>
        <v>0</v>
      </c>
      <c r="C9" s="179"/>
      <c r="D9" s="179"/>
      <c r="E9" s="179"/>
      <c r="F9" s="179"/>
      <c r="G9" s="179">
        <f>ROUND(((ROUND(B9,2)*20)/100),2)*1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x14ac:dyDescent="0.25">
      <c r="A10" s="5" t="s">
        <v>209</v>
      </c>
      <c r="B10" s="176">
        <f>(G8-B9)</f>
        <v>0</v>
      </c>
      <c r="C10" s="176"/>
      <c r="D10" s="176"/>
      <c r="E10" s="176"/>
      <c r="F10" s="176"/>
      <c r="G10" s="176">
        <f>ROUND(((ROUND(B10,2)*0)/100),2)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5" t="s">
        <v>210</v>
      </c>
      <c r="B11" s="176"/>
      <c r="C11" s="176"/>
      <c r="D11" s="176"/>
      <c r="E11" s="176"/>
      <c r="F11" s="176"/>
      <c r="G11" s="176">
        <f>SUM(G8:G10)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1"/>
      <c r="B12" s="177"/>
      <c r="C12" s="177"/>
      <c r="D12" s="177"/>
      <c r="E12" s="177"/>
      <c r="F12" s="177"/>
      <c r="G12" s="177"/>
    </row>
    <row r="13" spans="1:26" x14ac:dyDescent="0.25">
      <c r="A13" s="11"/>
      <c r="B13" s="177"/>
      <c r="C13" s="177"/>
      <c r="D13" s="177"/>
      <c r="E13" s="177"/>
      <c r="F13" s="177"/>
      <c r="G13" s="177"/>
    </row>
    <row r="14" spans="1:26" x14ac:dyDescent="0.25">
      <c r="A14" s="11"/>
      <c r="B14" s="177"/>
      <c r="C14" s="177"/>
      <c r="D14" s="177"/>
      <c r="E14" s="177"/>
      <c r="F14" s="177"/>
      <c r="G14" s="177"/>
    </row>
    <row r="15" spans="1:26" x14ac:dyDescent="0.25">
      <c r="A15" s="11"/>
      <c r="B15" s="177"/>
      <c r="C15" s="177"/>
      <c r="D15" s="177"/>
      <c r="E15" s="177"/>
      <c r="F15" s="177"/>
      <c r="G15" s="177"/>
    </row>
    <row r="16" spans="1:26" x14ac:dyDescent="0.25">
      <c r="A16" s="11"/>
      <c r="B16" s="177"/>
      <c r="C16" s="177"/>
      <c r="D16" s="177"/>
      <c r="E16" s="177"/>
      <c r="F16" s="177"/>
      <c r="G16" s="177"/>
    </row>
    <row r="17" spans="1:7" x14ac:dyDescent="0.25">
      <c r="A17" s="11"/>
      <c r="B17" s="177"/>
      <c r="C17" s="177"/>
      <c r="D17" s="177"/>
      <c r="E17" s="177"/>
      <c r="F17" s="177"/>
      <c r="G17" s="177"/>
    </row>
    <row r="18" spans="1:7" x14ac:dyDescent="0.25">
      <c r="A18" s="11"/>
      <c r="B18" s="177"/>
      <c r="C18" s="177"/>
      <c r="D18" s="177"/>
      <c r="E18" s="177"/>
      <c r="F18" s="177"/>
      <c r="G18" s="177"/>
    </row>
    <row r="19" spans="1:7" x14ac:dyDescent="0.25">
      <c r="A19" s="11"/>
      <c r="B19" s="177"/>
      <c r="C19" s="177"/>
      <c r="D19" s="177"/>
      <c r="E19" s="177"/>
      <c r="F19" s="177"/>
      <c r="G19" s="177"/>
    </row>
    <row r="20" spans="1:7" x14ac:dyDescent="0.25">
      <c r="A20" s="11"/>
      <c r="B20" s="177"/>
      <c r="C20" s="177"/>
      <c r="D20" s="177"/>
      <c r="E20" s="177"/>
      <c r="F20" s="177"/>
      <c r="G20" s="177"/>
    </row>
    <row r="21" spans="1:7" x14ac:dyDescent="0.25">
      <c r="A21" s="11"/>
      <c r="B21" s="177"/>
      <c r="C21" s="177"/>
      <c r="D21" s="177"/>
      <c r="E21" s="177"/>
      <c r="F21" s="177"/>
      <c r="G21" s="177"/>
    </row>
    <row r="22" spans="1:7" x14ac:dyDescent="0.25">
      <c r="A22" s="11"/>
      <c r="B22" s="177"/>
      <c r="C22" s="177"/>
      <c r="D22" s="177"/>
      <c r="E22" s="177"/>
      <c r="F22" s="177"/>
      <c r="G22" s="177"/>
    </row>
    <row r="23" spans="1:7" x14ac:dyDescent="0.25">
      <c r="A23" s="11"/>
      <c r="B23" s="177"/>
      <c r="C23" s="177"/>
      <c r="D23" s="177"/>
      <c r="E23" s="177"/>
      <c r="F23" s="177"/>
      <c r="G23" s="177"/>
    </row>
    <row r="24" spans="1:7" x14ac:dyDescent="0.25">
      <c r="A24" s="11"/>
      <c r="B24" s="177"/>
      <c r="C24" s="177"/>
      <c r="D24" s="177"/>
      <c r="E24" s="177"/>
      <c r="F24" s="177"/>
      <c r="G24" s="177"/>
    </row>
    <row r="25" spans="1:7" x14ac:dyDescent="0.25">
      <c r="A25" s="11"/>
      <c r="B25" s="177"/>
      <c r="C25" s="177"/>
      <c r="D25" s="177"/>
      <c r="E25" s="177"/>
      <c r="F25" s="177"/>
      <c r="G25" s="177"/>
    </row>
    <row r="26" spans="1:7" x14ac:dyDescent="0.25">
      <c r="A26" s="11"/>
      <c r="B26" s="177"/>
      <c r="C26" s="177"/>
      <c r="D26" s="177"/>
      <c r="E26" s="177"/>
      <c r="F26" s="177"/>
      <c r="G26" s="177"/>
    </row>
    <row r="27" spans="1:7" x14ac:dyDescent="0.25">
      <c r="A27" s="11"/>
      <c r="B27" s="177"/>
      <c r="C27" s="177"/>
      <c r="D27" s="177"/>
      <c r="E27" s="177"/>
      <c r="F27" s="177"/>
      <c r="G27" s="177"/>
    </row>
    <row r="28" spans="1:7" x14ac:dyDescent="0.25">
      <c r="A28" s="11"/>
      <c r="B28" s="177"/>
      <c r="C28" s="177"/>
      <c r="D28" s="177"/>
      <c r="E28" s="177"/>
      <c r="F28" s="177"/>
      <c r="G28" s="177"/>
    </row>
    <row r="29" spans="1:7" x14ac:dyDescent="0.25">
      <c r="A29" s="11"/>
      <c r="B29" s="177"/>
      <c r="C29" s="177"/>
      <c r="D29" s="177"/>
      <c r="E29" s="177"/>
      <c r="F29" s="177"/>
      <c r="G29" s="177"/>
    </row>
    <row r="30" spans="1:7" x14ac:dyDescent="0.25">
      <c r="A30" s="11"/>
      <c r="B30" s="177"/>
      <c r="C30" s="177"/>
      <c r="D30" s="177"/>
      <c r="E30" s="177"/>
      <c r="F30" s="177"/>
      <c r="G30" s="177"/>
    </row>
    <row r="31" spans="1:7" x14ac:dyDescent="0.25">
      <c r="A31" s="11"/>
      <c r="B31" s="177"/>
      <c r="C31" s="177"/>
      <c r="D31" s="177"/>
      <c r="E31" s="177"/>
      <c r="F31" s="177"/>
      <c r="G31" s="177"/>
    </row>
    <row r="32" spans="1:7" x14ac:dyDescent="0.25">
      <c r="A32" s="11"/>
      <c r="B32" s="177"/>
      <c r="C32" s="177"/>
      <c r="D32" s="177"/>
      <c r="E32" s="177"/>
      <c r="F32" s="177"/>
      <c r="G32" s="177"/>
    </row>
    <row r="33" spans="1:7" x14ac:dyDescent="0.25">
      <c r="A33" s="11"/>
      <c r="B33" s="177"/>
      <c r="C33" s="177"/>
      <c r="D33" s="177"/>
      <c r="E33" s="177"/>
      <c r="F33" s="177"/>
      <c r="G33" s="177"/>
    </row>
    <row r="34" spans="1:7" x14ac:dyDescent="0.25">
      <c r="A34" s="1"/>
      <c r="B34" s="142"/>
      <c r="C34" s="142"/>
      <c r="D34" s="142"/>
      <c r="E34" s="142"/>
      <c r="F34" s="142"/>
      <c r="G34" s="142"/>
    </row>
    <row r="35" spans="1:7" x14ac:dyDescent="0.25">
      <c r="A35" s="1"/>
      <c r="B35" s="142"/>
      <c r="C35" s="142"/>
      <c r="D35" s="142"/>
      <c r="E35" s="142"/>
      <c r="F35" s="142"/>
      <c r="G35" s="142"/>
    </row>
    <row r="36" spans="1:7" x14ac:dyDescent="0.25">
      <c r="A36" s="1"/>
      <c r="B36" s="142"/>
      <c r="C36" s="142"/>
      <c r="D36" s="142"/>
      <c r="E36" s="142"/>
      <c r="F36" s="142"/>
      <c r="G36" s="142"/>
    </row>
    <row r="37" spans="1:7" x14ac:dyDescent="0.25">
      <c r="A37" s="1"/>
      <c r="B37" s="142"/>
      <c r="C37" s="142"/>
      <c r="D37" s="142"/>
      <c r="E37" s="142"/>
      <c r="F37" s="142"/>
      <c r="G37" s="142"/>
    </row>
    <row r="38" spans="1:7" x14ac:dyDescent="0.25">
      <c r="A38" s="1"/>
      <c r="B38" s="142"/>
      <c r="C38" s="142"/>
      <c r="D38" s="142"/>
      <c r="E38" s="142"/>
      <c r="F38" s="142"/>
      <c r="G38" s="142"/>
    </row>
    <row r="39" spans="1:7" x14ac:dyDescent="0.25">
      <c r="A39" s="1"/>
      <c r="B39" s="142"/>
      <c r="C39" s="142"/>
      <c r="D39" s="142"/>
      <c r="E39" s="142"/>
      <c r="F39" s="142"/>
      <c r="G39" s="142"/>
    </row>
    <row r="40" spans="1:7" x14ac:dyDescent="0.25">
      <c r="A40" s="1"/>
      <c r="B40" s="142"/>
      <c r="C40" s="142"/>
      <c r="D40" s="142"/>
      <c r="E40" s="142"/>
      <c r="F40" s="142"/>
      <c r="G40" s="142"/>
    </row>
    <row r="41" spans="1:7" x14ac:dyDescent="0.25">
      <c r="A41" s="1"/>
      <c r="B41" s="142"/>
      <c r="C41" s="142"/>
      <c r="D41" s="142"/>
      <c r="E41" s="142"/>
      <c r="F41" s="142"/>
      <c r="G41" s="142"/>
    </row>
    <row r="42" spans="1:7" x14ac:dyDescent="0.25">
      <c r="A42" s="1"/>
      <c r="B42" s="142"/>
      <c r="C42" s="142"/>
      <c r="D42" s="142"/>
      <c r="E42" s="142"/>
      <c r="F42" s="142"/>
      <c r="G42" s="142"/>
    </row>
    <row r="43" spans="1:7" x14ac:dyDescent="0.25">
      <c r="A43" s="1"/>
      <c r="B43" s="142"/>
      <c r="C43" s="142"/>
      <c r="D43" s="142"/>
      <c r="E43" s="142"/>
      <c r="F43" s="142"/>
      <c r="G43" s="142"/>
    </row>
    <row r="44" spans="1:7" x14ac:dyDescent="0.25">
      <c r="A44" s="1"/>
      <c r="B44" s="142"/>
      <c r="C44" s="142"/>
      <c r="D44" s="142"/>
      <c r="E44" s="142"/>
      <c r="F44" s="142"/>
      <c r="G44" s="142"/>
    </row>
    <row r="45" spans="1:7" x14ac:dyDescent="0.25">
      <c r="A45" s="1"/>
      <c r="B45" s="142"/>
      <c r="C45" s="142"/>
      <c r="D45" s="142"/>
      <c r="E45" s="142"/>
      <c r="F45" s="142"/>
      <c r="G45" s="142"/>
    </row>
    <row r="46" spans="1:7" x14ac:dyDescent="0.25">
      <c r="A46" s="1"/>
      <c r="B46" s="142"/>
      <c r="C46" s="142"/>
      <c r="D46" s="142"/>
      <c r="E46" s="142"/>
      <c r="F46" s="142"/>
      <c r="G46" s="142"/>
    </row>
    <row r="47" spans="1:7" x14ac:dyDescent="0.25">
      <c r="A47" s="1"/>
      <c r="B47" s="142"/>
      <c r="C47" s="142"/>
      <c r="D47" s="142"/>
      <c r="E47" s="142"/>
      <c r="F47" s="142"/>
      <c r="G47" s="142"/>
    </row>
    <row r="48" spans="1:7" x14ac:dyDescent="0.25">
      <c r="A48" s="1"/>
      <c r="B48" s="142"/>
      <c r="C48" s="142"/>
      <c r="D48" s="142"/>
      <c r="E48" s="142"/>
      <c r="F48" s="142"/>
      <c r="G48" s="142"/>
    </row>
    <row r="49" spans="1:7" x14ac:dyDescent="0.25">
      <c r="A49" s="1"/>
      <c r="B49" s="142"/>
      <c r="C49" s="142"/>
      <c r="D49" s="142"/>
      <c r="E49" s="142"/>
      <c r="F49" s="142"/>
      <c r="G49" s="142"/>
    </row>
    <row r="50" spans="1:7" x14ac:dyDescent="0.25">
      <c r="A50" s="1"/>
      <c r="B50" s="142"/>
      <c r="C50" s="142"/>
      <c r="D50" s="142"/>
      <c r="E50" s="142"/>
      <c r="F50" s="142"/>
      <c r="G50" s="142"/>
    </row>
    <row r="51" spans="1:7" x14ac:dyDescent="0.25">
      <c r="B51" s="175"/>
      <c r="C51" s="175"/>
      <c r="D51" s="175"/>
      <c r="E51" s="175"/>
      <c r="F51" s="175"/>
      <c r="G51" s="175"/>
    </row>
    <row r="52" spans="1:7" x14ac:dyDescent="0.25">
      <c r="B52" s="175"/>
      <c r="C52" s="175"/>
      <c r="D52" s="175"/>
      <c r="E52" s="175"/>
      <c r="F52" s="175"/>
      <c r="G52" s="175"/>
    </row>
    <row r="53" spans="1:7" x14ac:dyDescent="0.25">
      <c r="B53" s="175"/>
      <c r="C53" s="175"/>
      <c r="D53" s="175"/>
      <c r="E53" s="175"/>
      <c r="F53" s="175"/>
      <c r="G53" s="175"/>
    </row>
    <row r="54" spans="1:7" x14ac:dyDescent="0.25">
      <c r="B54" s="175"/>
      <c r="C54" s="175"/>
      <c r="D54" s="175"/>
      <c r="E54" s="175"/>
      <c r="F54" s="175"/>
      <c r="G54" s="175"/>
    </row>
    <row r="55" spans="1:7" x14ac:dyDescent="0.25">
      <c r="B55" s="175"/>
      <c r="C55" s="175"/>
      <c r="D55" s="175"/>
      <c r="E55" s="175"/>
      <c r="F55" s="175"/>
      <c r="G55" s="175"/>
    </row>
    <row r="56" spans="1:7" x14ac:dyDescent="0.25">
      <c r="B56" s="175"/>
      <c r="C56" s="175"/>
      <c r="D56" s="175"/>
      <c r="E56" s="175"/>
      <c r="F56" s="175"/>
      <c r="G56" s="175"/>
    </row>
    <row r="57" spans="1:7" x14ac:dyDescent="0.25">
      <c r="B57" s="175"/>
      <c r="C57" s="175"/>
      <c r="D57" s="175"/>
      <c r="E57" s="175"/>
      <c r="F57" s="175"/>
      <c r="G57" s="175"/>
    </row>
    <row r="58" spans="1:7" x14ac:dyDescent="0.25">
      <c r="B58" s="175"/>
      <c r="C58" s="175"/>
      <c r="D58" s="175"/>
      <c r="E58" s="175"/>
      <c r="F58" s="175"/>
      <c r="G58" s="175"/>
    </row>
    <row r="59" spans="1:7" x14ac:dyDescent="0.25">
      <c r="B59" s="175"/>
      <c r="C59" s="175"/>
      <c r="D59" s="175"/>
      <c r="E59" s="175"/>
      <c r="F59" s="175"/>
      <c r="G59" s="175"/>
    </row>
    <row r="60" spans="1:7" x14ac:dyDescent="0.25">
      <c r="B60" s="175"/>
      <c r="C60" s="175"/>
      <c r="D60" s="175"/>
      <c r="E60" s="175"/>
      <c r="F60" s="175"/>
      <c r="G60" s="175"/>
    </row>
    <row r="61" spans="1:7" x14ac:dyDescent="0.25">
      <c r="B61" s="175"/>
      <c r="C61" s="175"/>
      <c r="D61" s="175"/>
      <c r="E61" s="175"/>
      <c r="F61" s="175"/>
      <c r="G61" s="175"/>
    </row>
    <row r="62" spans="1:7" x14ac:dyDescent="0.25">
      <c r="B62" s="175"/>
      <c r="C62" s="175"/>
      <c r="D62" s="175"/>
      <c r="E62" s="175"/>
      <c r="F62" s="175"/>
      <c r="G62" s="175"/>
    </row>
    <row r="63" spans="1:7" x14ac:dyDescent="0.25">
      <c r="B63" s="175"/>
      <c r="C63" s="175"/>
      <c r="D63" s="175"/>
      <c r="E63" s="175"/>
      <c r="F63" s="175"/>
      <c r="G63" s="175"/>
    </row>
    <row r="64" spans="1:7" x14ac:dyDescent="0.25">
      <c r="B64" s="175"/>
      <c r="C64" s="175"/>
      <c r="D64" s="175"/>
      <c r="E64" s="175"/>
      <c r="F64" s="175"/>
      <c r="G64" s="175"/>
    </row>
    <row r="65" spans="2:7" x14ac:dyDescent="0.25">
      <c r="B65" s="175"/>
      <c r="C65" s="175"/>
      <c r="D65" s="175"/>
      <c r="E65" s="175"/>
      <c r="F65" s="175"/>
      <c r="G65" s="175"/>
    </row>
    <row r="66" spans="2:7" x14ac:dyDescent="0.25">
      <c r="B66" s="175"/>
      <c r="C66" s="175"/>
      <c r="D66" s="175"/>
      <c r="E66" s="175"/>
      <c r="F66" s="175"/>
      <c r="G66" s="175"/>
    </row>
    <row r="67" spans="2:7" x14ac:dyDescent="0.25">
      <c r="B67" s="175"/>
      <c r="C67" s="175"/>
      <c r="D67" s="175"/>
      <c r="E67" s="175"/>
      <c r="F67" s="175"/>
      <c r="G67" s="175"/>
    </row>
    <row r="68" spans="2:7" x14ac:dyDescent="0.25">
      <c r="B68" s="175"/>
      <c r="C68" s="175"/>
      <c r="D68" s="175"/>
      <c r="E68" s="175"/>
      <c r="F68" s="175"/>
      <c r="G68" s="175"/>
    </row>
    <row r="69" spans="2:7" x14ac:dyDescent="0.25">
      <c r="B69" s="175"/>
      <c r="C69" s="175"/>
      <c r="D69" s="175"/>
      <c r="E69" s="175"/>
      <c r="F69" s="175"/>
      <c r="G69" s="175"/>
    </row>
    <row r="70" spans="2:7" x14ac:dyDescent="0.25">
      <c r="B70" s="175"/>
      <c r="C70" s="175"/>
      <c r="D70" s="175"/>
      <c r="E70" s="175"/>
      <c r="F70" s="175"/>
      <c r="G70" s="175"/>
    </row>
    <row r="71" spans="2:7" x14ac:dyDescent="0.25">
      <c r="B71" s="175"/>
      <c r="C71" s="175"/>
      <c r="D71" s="175"/>
      <c r="E71" s="175"/>
      <c r="F71" s="175"/>
      <c r="G71" s="175"/>
    </row>
    <row r="72" spans="2:7" x14ac:dyDescent="0.25">
      <c r="B72" s="175"/>
      <c r="C72" s="175"/>
      <c r="D72" s="175"/>
      <c r="E72" s="175"/>
      <c r="F72" s="175"/>
      <c r="G72" s="175"/>
    </row>
    <row r="73" spans="2:7" x14ac:dyDescent="0.25">
      <c r="B73" s="175"/>
      <c r="C73" s="175"/>
      <c r="D73" s="175"/>
      <c r="E73" s="175"/>
      <c r="F73" s="175"/>
      <c r="G73" s="175"/>
    </row>
    <row r="74" spans="2:7" x14ac:dyDescent="0.25">
      <c r="B74" s="175"/>
      <c r="C74" s="175"/>
      <c r="D74" s="175"/>
      <c r="E74" s="175"/>
      <c r="F74" s="175"/>
      <c r="G74" s="175"/>
    </row>
    <row r="75" spans="2:7" x14ac:dyDescent="0.25">
      <c r="B75" s="175"/>
      <c r="C75" s="175"/>
      <c r="D75" s="175"/>
      <c r="E75" s="175"/>
      <c r="F75" s="175"/>
      <c r="G75" s="175"/>
    </row>
    <row r="76" spans="2:7" x14ac:dyDescent="0.25">
      <c r="B76" s="175"/>
      <c r="C76" s="175"/>
      <c r="D76" s="175"/>
      <c r="E76" s="175"/>
      <c r="F76" s="175"/>
      <c r="G76" s="175"/>
    </row>
    <row r="77" spans="2:7" x14ac:dyDescent="0.25">
      <c r="B77" s="175"/>
      <c r="C77" s="175"/>
      <c r="D77" s="175"/>
      <c r="E77" s="175"/>
      <c r="F77" s="175"/>
      <c r="G77" s="175"/>
    </row>
    <row r="78" spans="2:7" x14ac:dyDescent="0.25">
      <c r="B78" s="175"/>
      <c r="C78" s="175"/>
      <c r="D78" s="175"/>
      <c r="E78" s="175"/>
      <c r="F78" s="175"/>
      <c r="G78" s="175"/>
    </row>
    <row r="79" spans="2:7" x14ac:dyDescent="0.25">
      <c r="B79" s="175"/>
      <c r="C79" s="175"/>
      <c r="D79" s="175"/>
      <c r="E79" s="175"/>
      <c r="F79" s="175"/>
      <c r="G79" s="175"/>
    </row>
    <row r="80" spans="2:7" x14ac:dyDescent="0.25">
      <c r="B80" s="175"/>
      <c r="C80" s="175"/>
      <c r="D80" s="175"/>
      <c r="E80" s="175"/>
      <c r="F80" s="175"/>
      <c r="G80" s="175"/>
    </row>
    <row r="81" spans="2:7" x14ac:dyDescent="0.25">
      <c r="B81" s="175"/>
      <c r="C81" s="175"/>
      <c r="D81" s="175"/>
      <c r="E81" s="175"/>
      <c r="F81" s="175"/>
      <c r="G81" s="175"/>
    </row>
    <row r="82" spans="2:7" x14ac:dyDescent="0.25">
      <c r="B82" s="175"/>
      <c r="C82" s="175"/>
      <c r="D82" s="175"/>
      <c r="E82" s="175"/>
      <c r="F82" s="175"/>
      <c r="G82" s="175"/>
    </row>
    <row r="83" spans="2:7" x14ac:dyDescent="0.25">
      <c r="B83" s="175"/>
      <c r="C83" s="175"/>
      <c r="D83" s="175"/>
      <c r="E83" s="175"/>
      <c r="F83" s="175"/>
      <c r="G83" s="175"/>
    </row>
    <row r="84" spans="2:7" x14ac:dyDescent="0.25">
      <c r="B84" s="175"/>
      <c r="C84" s="175"/>
      <c r="D84" s="175"/>
      <c r="E84" s="175"/>
      <c r="F84" s="175"/>
      <c r="G84" s="175"/>
    </row>
    <row r="85" spans="2:7" x14ac:dyDescent="0.25">
      <c r="B85" s="175"/>
      <c r="C85" s="175"/>
      <c r="D85" s="175"/>
      <c r="E85" s="175"/>
      <c r="F85" s="175"/>
      <c r="G85" s="175"/>
    </row>
    <row r="86" spans="2:7" x14ac:dyDescent="0.25">
      <c r="B86" s="175"/>
      <c r="C86" s="175"/>
      <c r="D86" s="175"/>
      <c r="E86" s="175"/>
      <c r="F86" s="175"/>
      <c r="G86" s="175"/>
    </row>
    <row r="87" spans="2:7" x14ac:dyDescent="0.25">
      <c r="B87" s="175"/>
      <c r="C87" s="175"/>
      <c r="D87" s="175"/>
      <c r="E87" s="175"/>
      <c r="F87" s="175"/>
      <c r="G87" s="175"/>
    </row>
    <row r="88" spans="2:7" x14ac:dyDescent="0.25">
      <c r="B88" s="175"/>
      <c r="C88" s="175"/>
      <c r="D88" s="175"/>
      <c r="E88" s="175"/>
      <c r="F88" s="175"/>
      <c r="G88" s="175"/>
    </row>
    <row r="89" spans="2:7" x14ac:dyDescent="0.25">
      <c r="B89" s="175"/>
      <c r="C89" s="175"/>
      <c r="D89" s="175"/>
      <c r="E89" s="175"/>
      <c r="F89" s="175"/>
      <c r="G89" s="175"/>
    </row>
    <row r="90" spans="2:7" x14ac:dyDescent="0.25">
      <c r="B90" s="175"/>
      <c r="C90" s="175"/>
      <c r="D90" s="175"/>
      <c r="E90" s="175"/>
      <c r="F90" s="175"/>
      <c r="G90" s="175"/>
    </row>
    <row r="91" spans="2:7" x14ac:dyDescent="0.25">
      <c r="B91" s="175"/>
      <c r="C91" s="175"/>
      <c r="D91" s="175"/>
      <c r="E91" s="175"/>
      <c r="F91" s="175"/>
      <c r="G91" s="175"/>
    </row>
    <row r="92" spans="2:7" x14ac:dyDescent="0.25">
      <c r="B92" s="175"/>
      <c r="C92" s="175"/>
      <c r="D92" s="175"/>
      <c r="E92" s="175"/>
      <c r="F92" s="175"/>
      <c r="G92" s="175"/>
    </row>
    <row r="93" spans="2:7" x14ac:dyDescent="0.25">
      <c r="B93" s="175"/>
      <c r="C93" s="175"/>
      <c r="D93" s="175"/>
      <c r="E93" s="175"/>
      <c r="F93" s="175"/>
      <c r="G93" s="175"/>
    </row>
    <row r="94" spans="2:7" x14ac:dyDescent="0.25">
      <c r="B94" s="175"/>
      <c r="C94" s="175"/>
      <c r="D94" s="175"/>
      <c r="E94" s="175"/>
      <c r="F94" s="175"/>
      <c r="G94" s="175"/>
    </row>
    <row r="95" spans="2:7" x14ac:dyDescent="0.25">
      <c r="B95" s="175"/>
      <c r="C95" s="175"/>
      <c r="D95" s="175"/>
      <c r="E95" s="175"/>
      <c r="F95" s="175"/>
      <c r="G95" s="175"/>
    </row>
    <row r="96" spans="2:7" x14ac:dyDescent="0.25">
      <c r="B96" s="175"/>
      <c r="C96" s="175"/>
      <c r="D96" s="175"/>
      <c r="E96" s="175"/>
      <c r="F96" s="175"/>
      <c r="G96" s="175"/>
    </row>
    <row r="97" spans="2:7" x14ac:dyDescent="0.25">
      <c r="B97" s="175"/>
      <c r="C97" s="175"/>
      <c r="D97" s="175"/>
      <c r="E97" s="175"/>
      <c r="F97" s="175"/>
      <c r="G97" s="175"/>
    </row>
    <row r="98" spans="2:7" x14ac:dyDescent="0.25">
      <c r="B98" s="175"/>
      <c r="C98" s="175"/>
      <c r="D98" s="175"/>
      <c r="E98" s="175"/>
      <c r="F98" s="175"/>
      <c r="G98" s="175"/>
    </row>
    <row r="99" spans="2:7" x14ac:dyDescent="0.25">
      <c r="B99" s="175"/>
      <c r="C99" s="175"/>
      <c r="D99" s="175"/>
      <c r="E99" s="175"/>
      <c r="F99" s="175"/>
      <c r="G99" s="175"/>
    </row>
    <row r="100" spans="2:7" x14ac:dyDescent="0.25">
      <c r="B100" s="175"/>
      <c r="C100" s="175"/>
      <c r="D100" s="175"/>
      <c r="E100" s="175"/>
      <c r="F100" s="175"/>
      <c r="G100" s="175"/>
    </row>
    <row r="101" spans="2:7" x14ac:dyDescent="0.25">
      <c r="B101" s="175"/>
      <c r="C101" s="175"/>
      <c r="D101" s="175"/>
      <c r="E101" s="175"/>
      <c r="F101" s="175"/>
      <c r="G101" s="175"/>
    </row>
    <row r="102" spans="2:7" x14ac:dyDescent="0.25">
      <c r="B102" s="175"/>
      <c r="C102" s="175"/>
      <c r="D102" s="175"/>
      <c r="E102" s="175"/>
      <c r="F102" s="175"/>
      <c r="G102" s="175"/>
    </row>
    <row r="103" spans="2:7" x14ac:dyDescent="0.25">
      <c r="B103" s="175"/>
      <c r="C103" s="175"/>
      <c r="D103" s="175"/>
      <c r="E103" s="175"/>
      <c r="F103" s="175"/>
      <c r="G103" s="175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abSelected="1" topLeftCell="A7"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183" t="s">
        <v>1</v>
      </c>
      <c r="C2" s="184"/>
      <c r="D2" s="184"/>
      <c r="E2" s="184"/>
      <c r="F2" s="184"/>
      <c r="G2" s="184"/>
      <c r="H2" s="184"/>
      <c r="I2" s="184"/>
      <c r="J2" s="185"/>
    </row>
    <row r="3" spans="1:23" ht="18" customHeight="1" x14ac:dyDescent="0.25">
      <c r="A3" s="12"/>
      <c r="B3" s="35" t="s">
        <v>15</v>
      </c>
      <c r="C3" s="36"/>
      <c r="D3" s="37"/>
      <c r="E3" s="37"/>
      <c r="F3" s="37"/>
      <c r="G3" s="17"/>
      <c r="H3" s="17"/>
      <c r="I3" s="38" t="s">
        <v>14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16</v>
      </c>
      <c r="J4" s="31"/>
    </row>
    <row r="5" spans="1:23" ht="18" customHeight="1" thickBot="1" x14ac:dyDescent="0.3">
      <c r="A5" s="12"/>
      <c r="B5" s="39" t="s">
        <v>17</v>
      </c>
      <c r="C5" s="20"/>
      <c r="D5" s="17"/>
      <c r="E5" s="17"/>
      <c r="F5" s="40" t="s">
        <v>18</v>
      </c>
      <c r="G5" s="17"/>
      <c r="H5" s="17"/>
      <c r="I5" s="38" t="s">
        <v>19</v>
      </c>
      <c r="J5" s="41"/>
    </row>
    <row r="6" spans="1:23" ht="20.100000000000001" customHeight="1" thickTop="1" x14ac:dyDescent="0.25">
      <c r="A6" s="12"/>
      <c r="B6" s="186" t="s">
        <v>20</v>
      </c>
      <c r="C6" s="187"/>
      <c r="D6" s="187"/>
      <c r="E6" s="187"/>
      <c r="F6" s="187"/>
      <c r="G6" s="187"/>
      <c r="H6" s="187"/>
      <c r="I6" s="187"/>
      <c r="J6" s="188"/>
    </row>
    <row r="7" spans="1:23" ht="18" customHeight="1" x14ac:dyDescent="0.25">
      <c r="A7" s="12"/>
      <c r="B7" s="50" t="s">
        <v>23</v>
      </c>
      <c r="C7" s="43"/>
      <c r="D7" s="18"/>
      <c r="E7" s="18"/>
      <c r="F7" s="18"/>
      <c r="G7" s="51" t="s">
        <v>24</v>
      </c>
      <c r="H7" s="18"/>
      <c r="I7" s="29"/>
      <c r="J7" s="44"/>
    </row>
    <row r="8" spans="1:23" ht="20.100000000000001" customHeight="1" x14ac:dyDescent="0.25">
      <c r="A8" s="12"/>
      <c r="B8" s="189" t="s">
        <v>21</v>
      </c>
      <c r="C8" s="190"/>
      <c r="D8" s="190"/>
      <c r="E8" s="190"/>
      <c r="F8" s="190"/>
      <c r="G8" s="190"/>
      <c r="H8" s="190"/>
      <c r="I8" s="190"/>
      <c r="J8" s="191"/>
    </row>
    <row r="9" spans="1:23" ht="18" customHeight="1" x14ac:dyDescent="0.25">
      <c r="A9" s="12"/>
      <c r="B9" s="39" t="s">
        <v>23</v>
      </c>
      <c r="C9" s="20"/>
      <c r="D9" s="17"/>
      <c r="E9" s="17"/>
      <c r="F9" s="17"/>
      <c r="G9" s="40" t="s">
        <v>24</v>
      </c>
      <c r="H9" s="17"/>
      <c r="I9" s="28"/>
      <c r="J9" s="31"/>
    </row>
    <row r="10" spans="1:23" ht="20.100000000000001" customHeight="1" x14ac:dyDescent="0.25">
      <c r="A10" s="12"/>
      <c r="B10" s="189" t="s">
        <v>22</v>
      </c>
      <c r="C10" s="190"/>
      <c r="D10" s="190"/>
      <c r="E10" s="190"/>
      <c r="F10" s="190"/>
      <c r="G10" s="190"/>
      <c r="H10" s="190"/>
      <c r="I10" s="190"/>
      <c r="J10" s="191"/>
    </row>
    <row r="11" spans="1:23" ht="18" customHeight="1" thickBot="1" x14ac:dyDescent="0.3">
      <c r="A11" s="12"/>
      <c r="B11" s="39" t="s">
        <v>23</v>
      </c>
      <c r="C11" s="20"/>
      <c r="D11" s="17"/>
      <c r="E11" s="17"/>
      <c r="F11" s="17"/>
      <c r="G11" s="40" t="s">
        <v>24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25</v>
      </c>
      <c r="C15" s="85" t="s">
        <v>6</v>
      </c>
      <c r="D15" s="85" t="s">
        <v>52</v>
      </c>
      <c r="E15" s="86" t="s">
        <v>53</v>
      </c>
      <c r="F15" s="99" t="s">
        <v>54</v>
      </c>
      <c r="G15" s="52" t="s">
        <v>30</v>
      </c>
      <c r="H15" s="55" t="s">
        <v>31</v>
      </c>
      <c r="I15" s="27"/>
      <c r="J15" s="49"/>
    </row>
    <row r="16" spans="1:23" ht="18" customHeight="1" x14ac:dyDescent="0.25">
      <c r="A16" s="12"/>
      <c r="B16" s="87">
        <v>1</v>
      </c>
      <c r="C16" s="88" t="s">
        <v>26</v>
      </c>
      <c r="D16" s="89">
        <f>'Rekap 8670'!B15</f>
        <v>0</v>
      </c>
      <c r="E16" s="90">
        <f>'Rekap 8670'!C15</f>
        <v>0</v>
      </c>
      <c r="F16" s="100">
        <f>'Rekap 8670'!D15</f>
        <v>0</v>
      </c>
      <c r="G16" s="53">
        <v>6</v>
      </c>
      <c r="H16" s="109" t="s">
        <v>32</v>
      </c>
      <c r="I16" s="120"/>
      <c r="J16" s="112">
        <v>0</v>
      </c>
    </row>
    <row r="17" spans="1:26" ht="18" customHeight="1" x14ac:dyDescent="0.25">
      <c r="A17" s="12"/>
      <c r="B17" s="60">
        <v>2</v>
      </c>
      <c r="C17" s="64" t="s">
        <v>27</v>
      </c>
      <c r="D17" s="71">
        <f>'Rekap 8670'!B25</f>
        <v>0</v>
      </c>
      <c r="E17" s="69">
        <f>'Rekap 8670'!C25</f>
        <v>0</v>
      </c>
      <c r="F17" s="74">
        <f>'Rekap 8670'!D25</f>
        <v>0</v>
      </c>
      <c r="G17" s="54">
        <v>7</v>
      </c>
      <c r="H17" s="110" t="s">
        <v>33</v>
      </c>
      <c r="I17" s="120"/>
      <c r="J17" s="113">
        <f>'SO 8670'!Z97</f>
        <v>0</v>
      </c>
    </row>
    <row r="18" spans="1:26" ht="18" customHeight="1" x14ac:dyDescent="0.25">
      <c r="A18" s="12"/>
      <c r="B18" s="61">
        <v>3</v>
      </c>
      <c r="C18" s="65" t="s">
        <v>28</v>
      </c>
      <c r="D18" s="72"/>
      <c r="E18" s="70"/>
      <c r="F18" s="75"/>
      <c r="G18" s="54">
        <v>8</v>
      </c>
      <c r="H18" s="110" t="s">
        <v>34</v>
      </c>
      <c r="I18" s="120"/>
      <c r="J18" s="113">
        <v>0</v>
      </c>
    </row>
    <row r="19" spans="1:26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26" ht="18" customHeight="1" thickBot="1" x14ac:dyDescent="0.3">
      <c r="A20" s="12"/>
      <c r="B20" s="61">
        <v>5</v>
      </c>
      <c r="C20" s="67" t="s">
        <v>29</v>
      </c>
      <c r="D20" s="73"/>
      <c r="E20" s="94"/>
      <c r="F20" s="101">
        <f>SUM(F16:F19)</f>
        <v>0</v>
      </c>
      <c r="G20" s="54">
        <v>10</v>
      </c>
      <c r="H20" s="110" t="s">
        <v>29</v>
      </c>
      <c r="I20" s="122"/>
      <c r="J20" s="93">
        <f>SUM(J16:J19)</f>
        <v>0</v>
      </c>
    </row>
    <row r="21" spans="1:26" ht="18" customHeight="1" thickTop="1" x14ac:dyDescent="0.25">
      <c r="A21" s="12"/>
      <c r="B21" s="58" t="s">
        <v>42</v>
      </c>
      <c r="C21" s="62" t="s">
        <v>7</v>
      </c>
      <c r="D21" s="68"/>
      <c r="E21" s="19"/>
      <c r="F21" s="92"/>
      <c r="G21" s="58" t="s">
        <v>48</v>
      </c>
      <c r="H21" s="55" t="s">
        <v>7</v>
      </c>
      <c r="I21" s="29"/>
      <c r="J21" s="123"/>
    </row>
    <row r="22" spans="1:26" ht="18" customHeight="1" x14ac:dyDescent="0.25">
      <c r="A22" s="12"/>
      <c r="B22" s="53">
        <v>11</v>
      </c>
      <c r="C22" s="56" t="s">
        <v>43</v>
      </c>
      <c r="D22" s="80"/>
      <c r="E22" s="82" t="s">
        <v>46</v>
      </c>
      <c r="F22" s="74">
        <f>((F16*U22*0)+(F17*V22*0)+(F18*W22*0))/100</f>
        <v>0</v>
      </c>
      <c r="G22" s="53">
        <v>16</v>
      </c>
      <c r="H22" s="109" t="s">
        <v>49</v>
      </c>
      <c r="I22" s="121" t="s">
        <v>46</v>
      </c>
      <c r="J22" s="11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4">
        <v>12</v>
      </c>
      <c r="C23" s="57" t="s">
        <v>44</v>
      </c>
      <c r="D23" s="59"/>
      <c r="E23" s="82" t="s">
        <v>47</v>
      </c>
      <c r="F23" s="75">
        <f>((F16*U23*0)+(F17*V23*0)+(F18*W23*0))/100</f>
        <v>0</v>
      </c>
      <c r="G23" s="54">
        <v>17</v>
      </c>
      <c r="H23" s="110" t="s">
        <v>50</v>
      </c>
      <c r="I23" s="121" t="s">
        <v>46</v>
      </c>
      <c r="J23" s="11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4">
        <v>13</v>
      </c>
      <c r="C24" s="57" t="s">
        <v>45</v>
      </c>
      <c r="D24" s="59"/>
      <c r="E24" s="82" t="s">
        <v>46</v>
      </c>
      <c r="F24" s="75">
        <f>((F16*U24*0)+(F17*V24*0)+(F18*W24*0))/100</f>
        <v>0</v>
      </c>
      <c r="G24" s="54">
        <v>18</v>
      </c>
      <c r="H24" s="110" t="s">
        <v>51</v>
      </c>
      <c r="I24" s="121" t="s">
        <v>47</v>
      </c>
      <c r="J24" s="11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9"/>
    </row>
    <row r="26" spans="1:26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29</v>
      </c>
      <c r="I26" s="122"/>
      <c r="J26" s="93">
        <f>SUM(J22:J25)+SUM(F22:F25)</f>
        <v>0</v>
      </c>
    </row>
    <row r="27" spans="1:26" ht="18" customHeight="1" thickTop="1" x14ac:dyDescent="0.25">
      <c r="A27" s="12"/>
      <c r="B27" s="95"/>
      <c r="C27" s="134" t="s">
        <v>57</v>
      </c>
      <c r="D27" s="127"/>
      <c r="E27" s="96"/>
      <c r="F27" s="30"/>
      <c r="G27" s="103" t="s">
        <v>35</v>
      </c>
      <c r="H27" s="98" t="s">
        <v>36</v>
      </c>
      <c r="I27" s="29"/>
      <c r="J27" s="32"/>
    </row>
    <row r="28" spans="1:26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37</v>
      </c>
      <c r="I28" s="115"/>
      <c r="J28" s="91">
        <f>F20+J20+F26+J26</f>
        <v>0</v>
      </c>
    </row>
    <row r="29" spans="1:26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38</v>
      </c>
      <c r="I29" s="116">
        <f>J28-SUM('SO 8670'!K9:'SO 8670'!K96)</f>
        <v>0</v>
      </c>
      <c r="J29" s="112">
        <f>ROUND(((ROUND(I29,2)*20)*1/100),2)</f>
        <v>0</v>
      </c>
    </row>
    <row r="30" spans="1:26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39</v>
      </c>
      <c r="I30" s="82">
        <f>SUM('SO 8670'!K9:'SO 8670'!K96)</f>
        <v>0</v>
      </c>
      <c r="J30" s="113">
        <f>ROUND(((ROUND(I30,2)*0)/100),2)</f>
        <v>0</v>
      </c>
    </row>
    <row r="31" spans="1:26" ht="18" customHeight="1" x14ac:dyDescent="0.25">
      <c r="A31" s="12"/>
      <c r="B31" s="24"/>
      <c r="C31" s="130"/>
      <c r="D31" s="131"/>
      <c r="E31" s="22"/>
      <c r="F31" s="12"/>
      <c r="G31" s="104">
        <v>24</v>
      </c>
      <c r="H31" s="108" t="s">
        <v>40</v>
      </c>
      <c r="I31" s="107"/>
      <c r="J31" s="124">
        <f>SUM(J28:J30)</f>
        <v>0</v>
      </c>
    </row>
    <row r="32" spans="1:26" ht="18" customHeight="1" thickBot="1" x14ac:dyDescent="0.3">
      <c r="A32" s="12"/>
      <c r="B32" s="42"/>
      <c r="C32" s="111"/>
      <c r="D32" s="117"/>
      <c r="E32" s="77"/>
      <c r="F32" s="78"/>
      <c r="G32" s="53" t="s">
        <v>41</v>
      </c>
      <c r="H32" s="111"/>
      <c r="I32" s="117"/>
      <c r="J32" s="114"/>
    </row>
    <row r="33" spans="1:10" ht="18" customHeight="1" thickTop="1" x14ac:dyDescent="0.25">
      <c r="A33" s="12"/>
      <c r="B33" s="95"/>
      <c r="C33" s="96"/>
      <c r="D33" s="132" t="s">
        <v>55</v>
      </c>
      <c r="E33" s="16"/>
      <c r="F33" s="97"/>
      <c r="G33" s="105">
        <v>26</v>
      </c>
      <c r="H33" s="133" t="s">
        <v>56</v>
      </c>
      <c r="I33" s="30"/>
      <c r="J33" s="106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92" t="s">
        <v>20</v>
      </c>
      <c r="B1" s="193"/>
      <c r="C1" s="193"/>
      <c r="D1" s="194"/>
      <c r="E1" s="137" t="s">
        <v>18</v>
      </c>
      <c r="F1" s="136"/>
      <c r="W1">
        <v>30.126000000000001</v>
      </c>
    </row>
    <row r="2" spans="1:26" ht="20.100000000000001" customHeight="1" x14ac:dyDescent="0.25">
      <c r="A2" s="192" t="s">
        <v>21</v>
      </c>
      <c r="B2" s="193"/>
      <c r="C2" s="193"/>
      <c r="D2" s="194"/>
      <c r="E2" s="137" t="s">
        <v>16</v>
      </c>
      <c r="F2" s="136"/>
    </row>
    <row r="3" spans="1:26" ht="20.100000000000001" customHeight="1" x14ac:dyDescent="0.25">
      <c r="A3" s="192" t="s">
        <v>22</v>
      </c>
      <c r="B3" s="193"/>
      <c r="C3" s="193"/>
      <c r="D3" s="194"/>
      <c r="E3" s="137" t="s">
        <v>61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62</v>
      </c>
      <c r="B8" s="135"/>
      <c r="C8" s="135"/>
      <c r="D8" s="135"/>
      <c r="E8" s="135"/>
      <c r="F8" s="135"/>
    </row>
    <row r="9" spans="1:26" x14ac:dyDescent="0.25">
      <c r="A9" s="140" t="s">
        <v>58</v>
      </c>
      <c r="B9" s="140" t="s">
        <v>52</v>
      </c>
      <c r="C9" s="140" t="s">
        <v>53</v>
      </c>
      <c r="D9" s="140" t="s">
        <v>29</v>
      </c>
      <c r="E9" s="140" t="s">
        <v>59</v>
      </c>
      <c r="F9" s="140" t="s">
        <v>60</v>
      </c>
    </row>
    <row r="10" spans="1:26" x14ac:dyDescent="0.25">
      <c r="A10" s="147" t="s">
        <v>63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64</v>
      </c>
      <c r="B11" s="150">
        <f>'SO 8670'!L12</f>
        <v>0</v>
      </c>
      <c r="C11" s="150">
        <f>'SO 8670'!M12</f>
        <v>0</v>
      </c>
      <c r="D11" s="150">
        <f>'SO 8670'!I12</f>
        <v>0</v>
      </c>
      <c r="E11" s="151">
        <f>'SO 8670'!S12</f>
        <v>1.1000000000000001</v>
      </c>
      <c r="F11" s="151">
        <f>'SO 8670'!V12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65</v>
      </c>
      <c r="B12" s="150">
        <f>'SO 8670'!L25</f>
        <v>0</v>
      </c>
      <c r="C12" s="150">
        <f>'SO 8670'!M25</f>
        <v>0</v>
      </c>
      <c r="D12" s="150">
        <f>'SO 8670'!I25</f>
        <v>0</v>
      </c>
      <c r="E12" s="151">
        <f>'SO 8670'!S25</f>
        <v>8.6300000000000008</v>
      </c>
      <c r="F12" s="151">
        <f>'SO 8670'!V25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66</v>
      </c>
      <c r="B13" s="150">
        <f>'SO 8670'!L40</f>
        <v>0</v>
      </c>
      <c r="C13" s="150">
        <f>'SO 8670'!M40</f>
        <v>0</v>
      </c>
      <c r="D13" s="150">
        <f>'SO 8670'!I40</f>
        <v>0</v>
      </c>
      <c r="E13" s="151">
        <f>'SO 8670'!S40</f>
        <v>0.93</v>
      </c>
      <c r="F13" s="151">
        <f>'SO 8670'!V40</f>
        <v>3.67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67</v>
      </c>
      <c r="B14" s="150">
        <f>'SO 8670'!L44</f>
        <v>0</v>
      </c>
      <c r="C14" s="150">
        <f>'SO 8670'!M44</f>
        <v>0</v>
      </c>
      <c r="D14" s="150">
        <f>'SO 8670'!I44</f>
        <v>0</v>
      </c>
      <c r="E14" s="151">
        <f>'SO 8670'!S44</f>
        <v>0</v>
      </c>
      <c r="F14" s="151">
        <f>'SO 8670'!V44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63</v>
      </c>
      <c r="B15" s="152">
        <f>'SO 8670'!L46</f>
        <v>0</v>
      </c>
      <c r="C15" s="152">
        <f>'SO 8670'!M46</f>
        <v>0</v>
      </c>
      <c r="D15" s="152">
        <f>'SO 8670'!I46</f>
        <v>0</v>
      </c>
      <c r="E15" s="153">
        <f>'SO 8670'!S46</f>
        <v>10.66</v>
      </c>
      <c r="F15" s="153">
        <f>'SO 8670'!V46</f>
        <v>3.67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68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69</v>
      </c>
      <c r="B18" s="150">
        <f>'SO 8670'!L57</f>
        <v>0</v>
      </c>
      <c r="C18" s="150">
        <f>'SO 8670'!M57</f>
        <v>0</v>
      </c>
      <c r="D18" s="150">
        <f>'SO 8670'!I57</f>
        <v>0</v>
      </c>
      <c r="E18" s="151">
        <f>'SO 8670'!S57</f>
        <v>0.15</v>
      </c>
      <c r="F18" s="151">
        <f>'SO 8670'!V57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70</v>
      </c>
      <c r="B19" s="150">
        <f>'SO 8670'!L66</f>
        <v>0</v>
      </c>
      <c r="C19" s="150">
        <f>'SO 8670'!M66</f>
        <v>0</v>
      </c>
      <c r="D19" s="150">
        <f>'SO 8670'!I66</f>
        <v>0</v>
      </c>
      <c r="E19" s="151">
        <f>'SO 8670'!S66</f>
        <v>0.03</v>
      </c>
      <c r="F19" s="151">
        <f>'SO 8670'!V66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49" t="s">
        <v>71</v>
      </c>
      <c r="B20" s="150">
        <f>'SO 8670'!L72</f>
        <v>0</v>
      </c>
      <c r="C20" s="150">
        <f>'SO 8670'!M72</f>
        <v>0</v>
      </c>
      <c r="D20" s="150">
        <f>'SO 8670'!I72</f>
        <v>0</v>
      </c>
      <c r="E20" s="151">
        <f>'SO 8670'!S72</f>
        <v>0.04</v>
      </c>
      <c r="F20" s="151">
        <f>'SO 8670'!V72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72</v>
      </c>
      <c r="B21" s="150">
        <f>'SO 8670'!L80</f>
        <v>0</v>
      </c>
      <c r="C21" s="150">
        <f>'SO 8670'!M80</f>
        <v>0</v>
      </c>
      <c r="D21" s="150">
        <f>'SO 8670'!I80</f>
        <v>0</v>
      </c>
      <c r="E21" s="151">
        <f>'SO 8670'!S80</f>
        <v>0.31</v>
      </c>
      <c r="F21" s="151">
        <f>'SO 8670'!V80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73</v>
      </c>
      <c r="B22" s="150">
        <f>'SO 8670'!L85</f>
        <v>0</v>
      </c>
      <c r="C22" s="150">
        <f>'SO 8670'!M85</f>
        <v>0</v>
      </c>
      <c r="D22" s="150">
        <f>'SO 8670'!I85</f>
        <v>0</v>
      </c>
      <c r="E22" s="151">
        <f>'SO 8670'!S85</f>
        <v>0.09</v>
      </c>
      <c r="F22" s="151">
        <f>'SO 8670'!V85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74</v>
      </c>
      <c r="B23" s="150">
        <f>'SO 8670'!L89</f>
        <v>0</v>
      </c>
      <c r="C23" s="150">
        <f>'SO 8670'!M89</f>
        <v>0</v>
      </c>
      <c r="D23" s="150">
        <f>'SO 8670'!I89</f>
        <v>0</v>
      </c>
      <c r="E23" s="151">
        <f>'SO 8670'!S89</f>
        <v>0.05</v>
      </c>
      <c r="F23" s="151">
        <f>'SO 8670'!V89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75</v>
      </c>
      <c r="B24" s="150">
        <f>'SO 8670'!L94</f>
        <v>0</v>
      </c>
      <c r="C24" s="150">
        <f>'SO 8670'!M94</f>
        <v>0</v>
      </c>
      <c r="D24" s="150">
        <f>'SO 8670'!I94</f>
        <v>0</v>
      </c>
      <c r="E24" s="151">
        <f>'SO 8670'!S94</f>
        <v>0.09</v>
      </c>
      <c r="F24" s="151">
        <f>'SO 8670'!V94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68</v>
      </c>
      <c r="B25" s="152">
        <f>'SO 8670'!L96</f>
        <v>0</v>
      </c>
      <c r="C25" s="152">
        <f>'SO 8670'!M96</f>
        <v>0</v>
      </c>
      <c r="D25" s="152">
        <f>'SO 8670'!I96</f>
        <v>0</v>
      </c>
      <c r="E25" s="153">
        <f>'SO 8670'!S96</f>
        <v>0.76</v>
      </c>
      <c r="F25" s="153">
        <f>'SO 8670'!V96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76</v>
      </c>
      <c r="B27" s="152">
        <f>'SO 8670'!L97</f>
        <v>0</v>
      </c>
      <c r="C27" s="152">
        <f>'SO 8670'!M97</f>
        <v>0</v>
      </c>
      <c r="D27" s="152">
        <f>'SO 8670'!I97</f>
        <v>0</v>
      </c>
      <c r="E27" s="153">
        <f>'SO 8670'!S97</f>
        <v>11.42</v>
      </c>
      <c r="F27" s="153">
        <f>'SO 8670'!V97</f>
        <v>3.67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7"/>
  <sheetViews>
    <sheetView topLeftCell="B1" workbookViewId="0">
      <pane ySplit="8" topLeftCell="A83" activePane="bottomLeft" state="frozen"/>
      <selection pane="bottomLeft" activeCell="E101" sqref="E10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195" t="s">
        <v>20</v>
      </c>
      <c r="C1" s="196"/>
      <c r="D1" s="196"/>
      <c r="E1" s="196"/>
      <c r="F1" s="196"/>
      <c r="G1" s="196"/>
      <c r="H1" s="197"/>
      <c r="I1" s="158" t="s">
        <v>18</v>
      </c>
      <c r="J1" s="157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7"/>
      <c r="B2" s="195" t="s">
        <v>21</v>
      </c>
      <c r="C2" s="196"/>
      <c r="D2" s="196"/>
      <c r="E2" s="196"/>
      <c r="F2" s="196"/>
      <c r="G2" s="196"/>
      <c r="H2" s="197"/>
      <c r="I2" s="158" t="s">
        <v>16</v>
      </c>
      <c r="J2" s="157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7"/>
      <c r="B3" s="195" t="s">
        <v>22</v>
      </c>
      <c r="C3" s="196"/>
      <c r="D3" s="196"/>
      <c r="E3" s="196"/>
      <c r="F3" s="196"/>
      <c r="G3" s="196"/>
      <c r="H3" s="197"/>
      <c r="I3" s="158" t="s">
        <v>87</v>
      </c>
      <c r="J3" s="157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x14ac:dyDescent="0.25">
      <c r="A4" s="3"/>
      <c r="B4" s="5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6" t="s">
        <v>211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60" t="s">
        <v>77</v>
      </c>
      <c r="B8" s="160" t="s">
        <v>78</v>
      </c>
      <c r="C8" s="160" t="s">
        <v>79</v>
      </c>
      <c r="D8" s="160" t="s">
        <v>80</v>
      </c>
      <c r="E8" s="160" t="s">
        <v>81</v>
      </c>
      <c r="F8" s="160" t="s">
        <v>82</v>
      </c>
      <c r="G8" s="160" t="s">
        <v>52</v>
      </c>
      <c r="H8" s="160" t="s">
        <v>53</v>
      </c>
      <c r="I8" s="160" t="s">
        <v>83</v>
      </c>
      <c r="J8" s="160"/>
      <c r="K8" s="160"/>
      <c r="L8" s="160"/>
      <c r="M8" s="160"/>
      <c r="N8" s="160"/>
      <c r="O8" s="160"/>
      <c r="P8" s="160" t="s">
        <v>84</v>
      </c>
      <c r="Q8" s="154"/>
      <c r="R8" s="154"/>
      <c r="S8" s="160" t="s">
        <v>85</v>
      </c>
      <c r="T8" s="156"/>
      <c r="U8" s="156"/>
      <c r="V8" s="160" t="s">
        <v>86</v>
      </c>
      <c r="W8" s="155"/>
      <c r="X8" s="155"/>
      <c r="Y8" s="155"/>
      <c r="Z8" s="155"/>
    </row>
    <row r="9" spans="1:26" x14ac:dyDescent="0.25">
      <c r="A9" s="143"/>
      <c r="B9" s="143"/>
      <c r="C9" s="161"/>
      <c r="D9" s="147" t="s">
        <v>63</v>
      </c>
      <c r="E9" s="143"/>
      <c r="F9" s="162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9"/>
      <c r="R9" s="149"/>
      <c r="S9" s="143"/>
      <c r="T9" s="146"/>
      <c r="U9" s="146"/>
      <c r="V9" s="143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64</v>
      </c>
      <c r="E10" s="149"/>
      <c r="F10" s="163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6"/>
      <c r="U10" s="146"/>
      <c r="V10" s="149"/>
      <c r="W10" s="146"/>
      <c r="X10" s="146"/>
      <c r="Y10" s="146"/>
      <c r="Z10" s="146"/>
    </row>
    <row r="11" spans="1:26" ht="24.95" customHeight="1" x14ac:dyDescent="0.25">
      <c r="A11" s="167"/>
      <c r="B11" s="164" t="s">
        <v>89</v>
      </c>
      <c r="C11" s="168" t="s">
        <v>90</v>
      </c>
      <c r="D11" s="164" t="s">
        <v>91</v>
      </c>
      <c r="E11" s="164" t="s">
        <v>92</v>
      </c>
      <c r="F11" s="165">
        <v>16.335000000000001</v>
      </c>
      <c r="G11" s="166"/>
      <c r="H11" s="166"/>
      <c r="I11" s="166">
        <f>ROUND(F11*(G11+H11),2)</f>
        <v>0</v>
      </c>
      <c r="J11" s="164">
        <f>ROUND(F11*(N11),2)</f>
        <v>384.85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23.56</v>
      </c>
      <c r="O11" s="1"/>
      <c r="P11" s="163">
        <v>6.7540000000000003E-2</v>
      </c>
      <c r="Q11" s="159"/>
      <c r="R11" s="159">
        <v>6.7540000000000003E-2</v>
      </c>
      <c r="S11" s="149">
        <f>ROUND(F11*(P11),3)</f>
        <v>1.103</v>
      </c>
      <c r="V11" s="163"/>
      <c r="Z11">
        <v>0</v>
      </c>
    </row>
    <row r="12" spans="1:26" x14ac:dyDescent="0.25">
      <c r="A12" s="149"/>
      <c r="B12" s="149"/>
      <c r="C12" s="149"/>
      <c r="D12" s="149" t="s">
        <v>64</v>
      </c>
      <c r="E12" s="149"/>
      <c r="F12" s="163"/>
      <c r="G12" s="152">
        <f>ROUND((SUM(L10:L11))/1,2)</f>
        <v>0</v>
      </c>
      <c r="H12" s="152">
        <f>ROUND((SUM(M10:M11))/1,2)</f>
        <v>0</v>
      </c>
      <c r="I12" s="152">
        <f>ROUND((SUM(I10:I11))/1,2)</f>
        <v>0</v>
      </c>
      <c r="J12" s="149"/>
      <c r="K12" s="149"/>
      <c r="L12" s="149">
        <f>ROUND((SUM(L10:L11))/1,2)</f>
        <v>0</v>
      </c>
      <c r="M12" s="149">
        <f>ROUND((SUM(M10:M11))/1,2)</f>
        <v>0</v>
      </c>
      <c r="N12" s="149"/>
      <c r="O12" s="149"/>
      <c r="P12" s="169"/>
      <c r="Q12" s="149"/>
      <c r="R12" s="149"/>
      <c r="S12" s="169">
        <f>ROUND((SUM(S10:S11))/1,2)</f>
        <v>1.1000000000000001</v>
      </c>
      <c r="T12" s="146"/>
      <c r="U12" s="146"/>
      <c r="V12" s="2">
        <f>ROUND((SUM(V10:V11))/1,2)</f>
        <v>0</v>
      </c>
      <c r="W12" s="146"/>
      <c r="X12" s="146"/>
      <c r="Y12" s="146"/>
      <c r="Z12" s="146"/>
    </row>
    <row r="13" spans="1:26" x14ac:dyDescent="0.25">
      <c r="A13" s="1"/>
      <c r="B13" s="1"/>
      <c r="C13" s="1"/>
      <c r="D13" s="1"/>
      <c r="E13" s="1"/>
      <c r="F13" s="159"/>
      <c r="G13" s="142"/>
      <c r="H13" s="142"/>
      <c r="I13" s="142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49"/>
      <c r="B14" s="149"/>
      <c r="C14" s="149"/>
      <c r="D14" s="149" t="s">
        <v>65</v>
      </c>
      <c r="E14" s="149"/>
      <c r="F14" s="163"/>
      <c r="G14" s="150"/>
      <c r="H14" s="150"/>
      <c r="I14" s="150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6"/>
      <c r="U14" s="146"/>
      <c r="V14" s="149"/>
      <c r="W14" s="146"/>
      <c r="X14" s="146"/>
      <c r="Y14" s="146"/>
      <c r="Z14" s="146"/>
    </row>
    <row r="15" spans="1:26" ht="24.95" customHeight="1" x14ac:dyDescent="0.25">
      <c r="A15" s="167"/>
      <c r="B15" s="164" t="s">
        <v>89</v>
      </c>
      <c r="C15" s="168" t="s">
        <v>93</v>
      </c>
      <c r="D15" s="164" t="s">
        <v>94</v>
      </c>
      <c r="E15" s="164" t="s">
        <v>92</v>
      </c>
      <c r="F15" s="165">
        <v>19.52</v>
      </c>
      <c r="G15" s="166"/>
      <c r="H15" s="166"/>
      <c r="I15" s="166">
        <f t="shared" ref="I15:I24" si="0">ROUND(F15*(G15+H15),2)</f>
        <v>0</v>
      </c>
      <c r="J15" s="164">
        <f t="shared" ref="J15:J24" si="1">ROUND(F15*(N15),2)</f>
        <v>141.13</v>
      </c>
      <c r="K15" s="1">
        <f t="shared" ref="K15:K24" si="2">ROUND(F15*(O15),2)</f>
        <v>0</v>
      </c>
      <c r="L15" s="1">
        <f t="shared" ref="L15:L24" si="3">ROUND(F15*(G15),2)</f>
        <v>0</v>
      </c>
      <c r="M15" s="1">
        <f t="shared" ref="M15:M24" si="4">ROUND(F15*(H15),2)</f>
        <v>0</v>
      </c>
      <c r="N15" s="1">
        <v>7.23</v>
      </c>
      <c r="O15" s="1"/>
      <c r="P15" s="163">
        <v>7.4300000000000005E-2</v>
      </c>
      <c r="Q15" s="159"/>
      <c r="R15" s="159">
        <v>7.4300000000000005E-2</v>
      </c>
      <c r="S15" s="149">
        <f>ROUND(F15*(P15),3)</f>
        <v>1.45</v>
      </c>
      <c r="V15" s="163"/>
      <c r="Z15">
        <v>0</v>
      </c>
    </row>
    <row r="16" spans="1:26" ht="24.95" customHeight="1" x14ac:dyDescent="0.25">
      <c r="A16" s="167"/>
      <c r="B16" s="164" t="s">
        <v>89</v>
      </c>
      <c r="C16" s="168" t="s">
        <v>95</v>
      </c>
      <c r="D16" s="164" t="s">
        <v>96</v>
      </c>
      <c r="E16" s="164" t="s">
        <v>97</v>
      </c>
      <c r="F16" s="165">
        <v>154.91</v>
      </c>
      <c r="G16" s="166"/>
      <c r="H16" s="166"/>
      <c r="I16" s="166">
        <f t="shared" si="0"/>
        <v>0</v>
      </c>
      <c r="J16" s="164">
        <f t="shared" si="1"/>
        <v>1395.74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9.01</v>
      </c>
      <c r="O16" s="1"/>
      <c r="P16" s="163">
        <v>6.2399999999999999E-3</v>
      </c>
      <c r="Q16" s="159"/>
      <c r="R16" s="159">
        <v>6.2399999999999999E-3</v>
      </c>
      <c r="S16" s="149">
        <f>ROUND(F16*(P16),3)</f>
        <v>0.96699999999999997</v>
      </c>
      <c r="V16" s="163"/>
      <c r="Z16">
        <v>0</v>
      </c>
    </row>
    <row r="17" spans="1:26" ht="24.95" customHeight="1" x14ac:dyDescent="0.25">
      <c r="A17" s="167"/>
      <c r="B17" s="164" t="s">
        <v>89</v>
      </c>
      <c r="C17" s="168" t="s">
        <v>98</v>
      </c>
      <c r="D17" s="164" t="s">
        <v>99</v>
      </c>
      <c r="E17" s="164" t="s">
        <v>100</v>
      </c>
      <c r="F17" s="165">
        <v>83.82</v>
      </c>
      <c r="G17" s="166"/>
      <c r="H17" s="166"/>
      <c r="I17" s="166">
        <f t="shared" si="0"/>
        <v>0</v>
      </c>
      <c r="J17" s="164">
        <f t="shared" si="1"/>
        <v>855.8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10.210000000000001</v>
      </c>
      <c r="O17" s="1"/>
      <c r="P17" s="163">
        <v>1.882E-2</v>
      </c>
      <c r="Q17" s="159"/>
      <c r="R17" s="159">
        <v>1.882E-2</v>
      </c>
      <c r="S17" s="149">
        <f>ROUND(F17*(P17),3)</f>
        <v>1.577</v>
      </c>
      <c r="V17" s="163"/>
      <c r="Z17">
        <v>0</v>
      </c>
    </row>
    <row r="18" spans="1:26" ht="24.95" customHeight="1" x14ac:dyDescent="0.25">
      <c r="A18" s="167"/>
      <c r="B18" s="164" t="s">
        <v>89</v>
      </c>
      <c r="C18" s="168" t="s">
        <v>101</v>
      </c>
      <c r="D18" s="164" t="s">
        <v>102</v>
      </c>
      <c r="E18" s="164" t="s">
        <v>103</v>
      </c>
      <c r="F18" s="165">
        <v>1</v>
      </c>
      <c r="G18" s="166"/>
      <c r="H18" s="166"/>
      <c r="I18" s="166">
        <f t="shared" si="0"/>
        <v>0</v>
      </c>
      <c r="J18" s="164">
        <f t="shared" si="1"/>
        <v>36.03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36.03</v>
      </c>
      <c r="O18" s="1"/>
      <c r="P18" s="163">
        <v>2.5899999999999999E-2</v>
      </c>
      <c r="Q18" s="159"/>
      <c r="R18" s="159">
        <v>2.5899999999999999E-2</v>
      </c>
      <c r="S18" s="149">
        <f>ROUND(F18*(P18),3)</f>
        <v>2.5999999999999999E-2</v>
      </c>
      <c r="V18" s="163"/>
      <c r="Z18">
        <v>0</v>
      </c>
    </row>
    <row r="19" spans="1:26" ht="24.95" customHeight="1" x14ac:dyDescent="0.25">
      <c r="A19" s="167"/>
      <c r="B19" s="164" t="s">
        <v>104</v>
      </c>
      <c r="C19" s="168" t="s">
        <v>105</v>
      </c>
      <c r="D19" s="164" t="s">
        <v>106</v>
      </c>
      <c r="E19" s="164" t="s">
        <v>107</v>
      </c>
      <c r="F19" s="165">
        <v>1</v>
      </c>
      <c r="G19" s="166"/>
      <c r="H19" s="166"/>
      <c r="I19" s="166">
        <f t="shared" si="0"/>
        <v>0</v>
      </c>
      <c r="J19" s="164">
        <f t="shared" si="1"/>
        <v>96.1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96.1</v>
      </c>
      <c r="O19" s="1"/>
      <c r="P19" s="159"/>
      <c r="Q19" s="159"/>
      <c r="R19" s="159"/>
      <c r="S19" s="149"/>
      <c r="V19" s="163"/>
      <c r="Z19">
        <v>0</v>
      </c>
    </row>
    <row r="20" spans="1:26" ht="24.95" customHeight="1" x14ac:dyDescent="0.25">
      <c r="A20" s="167"/>
      <c r="B20" s="164" t="s">
        <v>89</v>
      </c>
      <c r="C20" s="168" t="s">
        <v>108</v>
      </c>
      <c r="D20" s="164" t="s">
        <v>109</v>
      </c>
      <c r="E20" s="164" t="s">
        <v>92</v>
      </c>
      <c r="F20" s="165">
        <v>32.67</v>
      </c>
      <c r="G20" s="166"/>
      <c r="H20" s="166"/>
      <c r="I20" s="166">
        <f t="shared" si="0"/>
        <v>0</v>
      </c>
      <c r="J20" s="164">
        <f t="shared" si="1"/>
        <v>463.26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14.18</v>
      </c>
      <c r="O20" s="1"/>
      <c r="P20" s="163">
        <v>1.8800000000000001E-2</v>
      </c>
      <c r="Q20" s="159"/>
      <c r="R20" s="159">
        <v>1.8800000000000001E-2</v>
      </c>
      <c r="S20" s="149">
        <f>ROUND(F20*(P20),3)</f>
        <v>0.61399999999999999</v>
      </c>
      <c r="V20" s="163"/>
      <c r="Z20">
        <v>0</v>
      </c>
    </row>
    <row r="21" spans="1:26" ht="24.95" customHeight="1" x14ac:dyDescent="0.25">
      <c r="A21" s="167"/>
      <c r="B21" s="164" t="s">
        <v>89</v>
      </c>
      <c r="C21" s="168" t="s">
        <v>110</v>
      </c>
      <c r="D21" s="164" t="s">
        <v>111</v>
      </c>
      <c r="E21" s="164" t="s">
        <v>100</v>
      </c>
      <c r="F21" s="165">
        <v>20.09</v>
      </c>
      <c r="G21" s="166"/>
      <c r="H21" s="166"/>
      <c r="I21" s="166">
        <f t="shared" si="0"/>
        <v>0</v>
      </c>
      <c r="J21" s="164">
        <f t="shared" si="1"/>
        <v>217.37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10.82</v>
      </c>
      <c r="O21" s="1"/>
      <c r="P21" s="163">
        <v>0.11483</v>
      </c>
      <c r="Q21" s="159"/>
      <c r="R21" s="159">
        <v>0.11483</v>
      </c>
      <c r="S21" s="149">
        <f>ROUND(F21*(P21),3)</f>
        <v>2.3069999999999999</v>
      </c>
      <c r="V21" s="163"/>
      <c r="Z21">
        <v>0</v>
      </c>
    </row>
    <row r="22" spans="1:26" ht="24.95" customHeight="1" x14ac:dyDescent="0.25">
      <c r="A22" s="167"/>
      <c r="B22" s="164" t="s">
        <v>89</v>
      </c>
      <c r="C22" s="168" t="s">
        <v>112</v>
      </c>
      <c r="D22" s="164" t="s">
        <v>113</v>
      </c>
      <c r="E22" s="164" t="s">
        <v>92</v>
      </c>
      <c r="F22" s="165">
        <v>104.68</v>
      </c>
      <c r="G22" s="166"/>
      <c r="H22" s="166"/>
      <c r="I22" s="166">
        <f t="shared" si="0"/>
        <v>0</v>
      </c>
      <c r="J22" s="164">
        <f t="shared" si="1"/>
        <v>415.58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3.9699999999999998</v>
      </c>
      <c r="O22" s="1"/>
      <c r="P22" s="163">
        <v>5.0000000000000001E-4</v>
      </c>
      <c r="Q22" s="159"/>
      <c r="R22" s="159">
        <v>5.0000000000000001E-4</v>
      </c>
      <c r="S22" s="149">
        <f>ROUND(F22*(P22),3)</f>
        <v>5.1999999999999998E-2</v>
      </c>
      <c r="V22" s="163"/>
      <c r="Z22">
        <v>0</v>
      </c>
    </row>
    <row r="23" spans="1:26" ht="24.95" customHeight="1" x14ac:dyDescent="0.25">
      <c r="A23" s="167"/>
      <c r="B23" s="164" t="s">
        <v>89</v>
      </c>
      <c r="C23" s="168" t="s">
        <v>114</v>
      </c>
      <c r="D23" s="164" t="s">
        <v>115</v>
      </c>
      <c r="E23" s="164" t="s">
        <v>92</v>
      </c>
      <c r="F23" s="165">
        <v>32.67</v>
      </c>
      <c r="G23" s="166"/>
      <c r="H23" s="166"/>
      <c r="I23" s="166">
        <f t="shared" si="0"/>
        <v>0</v>
      </c>
      <c r="J23" s="164">
        <f t="shared" si="1"/>
        <v>145.38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4.45</v>
      </c>
      <c r="O23" s="1"/>
      <c r="P23" s="163">
        <v>1.9599999999999999E-3</v>
      </c>
      <c r="Q23" s="159"/>
      <c r="R23" s="159">
        <v>1.9599999999999999E-3</v>
      </c>
      <c r="S23" s="149">
        <f>ROUND(F23*(P23),3)</f>
        <v>6.4000000000000001E-2</v>
      </c>
      <c r="V23" s="163"/>
      <c r="Z23">
        <v>0</v>
      </c>
    </row>
    <row r="24" spans="1:26" ht="24.95" customHeight="1" x14ac:dyDescent="0.25">
      <c r="A24" s="167"/>
      <c r="B24" s="164" t="s">
        <v>89</v>
      </c>
      <c r="C24" s="168" t="s">
        <v>98</v>
      </c>
      <c r="D24" s="164" t="s">
        <v>116</v>
      </c>
      <c r="E24" s="164" t="s">
        <v>100</v>
      </c>
      <c r="F24" s="165">
        <v>83.82</v>
      </c>
      <c r="G24" s="166"/>
      <c r="H24" s="166"/>
      <c r="I24" s="166">
        <f t="shared" si="0"/>
        <v>0</v>
      </c>
      <c r="J24" s="164">
        <f t="shared" si="1"/>
        <v>1414.04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16.87</v>
      </c>
      <c r="O24" s="1"/>
      <c r="P24" s="163">
        <v>1.882E-2</v>
      </c>
      <c r="Q24" s="159"/>
      <c r="R24" s="159">
        <v>1.882E-2</v>
      </c>
      <c r="S24" s="149">
        <f>ROUND(F24*(P24),3)</f>
        <v>1.577</v>
      </c>
      <c r="V24" s="163"/>
      <c r="Z24">
        <v>0</v>
      </c>
    </row>
    <row r="25" spans="1:26" x14ac:dyDescent="0.25">
      <c r="A25" s="149"/>
      <c r="B25" s="149"/>
      <c r="C25" s="149"/>
      <c r="D25" s="149" t="s">
        <v>65</v>
      </c>
      <c r="E25" s="149"/>
      <c r="F25" s="163"/>
      <c r="G25" s="152">
        <f>ROUND((SUM(L14:L24))/1,2)</f>
        <v>0</v>
      </c>
      <c r="H25" s="152">
        <f>ROUND((SUM(M14:M24))/1,2)</f>
        <v>0</v>
      </c>
      <c r="I25" s="152">
        <f>ROUND((SUM(I14:I24))/1,2)</f>
        <v>0</v>
      </c>
      <c r="J25" s="149"/>
      <c r="K25" s="149"/>
      <c r="L25" s="149">
        <f>ROUND((SUM(L14:L24))/1,2)</f>
        <v>0</v>
      </c>
      <c r="M25" s="149">
        <f>ROUND((SUM(M14:M24))/1,2)</f>
        <v>0</v>
      </c>
      <c r="N25" s="149"/>
      <c r="O25" s="149"/>
      <c r="P25" s="169"/>
      <c r="Q25" s="149"/>
      <c r="R25" s="149"/>
      <c r="S25" s="169">
        <f>ROUND((SUM(S14:S24))/1,2)</f>
        <v>8.6300000000000008</v>
      </c>
      <c r="T25" s="146"/>
      <c r="U25" s="146"/>
      <c r="V25" s="2">
        <f>ROUND((SUM(V14:V24))/1,2)</f>
        <v>0</v>
      </c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59"/>
      <c r="G26" s="142"/>
      <c r="H26" s="142"/>
      <c r="I26" s="142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25">
      <c r="A27" s="149"/>
      <c r="B27" s="149"/>
      <c r="C27" s="149"/>
      <c r="D27" s="149" t="s">
        <v>66</v>
      </c>
      <c r="E27" s="149"/>
      <c r="F27" s="163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6"/>
      <c r="U27" s="146"/>
      <c r="V27" s="149"/>
      <c r="W27" s="146"/>
      <c r="X27" s="146"/>
      <c r="Y27" s="146"/>
      <c r="Z27" s="146"/>
    </row>
    <row r="28" spans="1:26" ht="24.95" customHeight="1" x14ac:dyDescent="0.25">
      <c r="A28" s="167"/>
      <c r="B28" s="164" t="s">
        <v>117</v>
      </c>
      <c r="C28" s="168" t="s">
        <v>118</v>
      </c>
      <c r="D28" s="164" t="s">
        <v>119</v>
      </c>
      <c r="E28" s="164" t="s">
        <v>103</v>
      </c>
      <c r="F28" s="165">
        <v>1</v>
      </c>
      <c r="G28" s="166"/>
      <c r="H28" s="166"/>
      <c r="I28" s="166">
        <f t="shared" ref="I28:I39" si="5">ROUND(F28*(G28+H28),2)</f>
        <v>0</v>
      </c>
      <c r="J28" s="164">
        <f t="shared" ref="J28:J39" si="6">ROUND(F28*(N28),2)</f>
        <v>6.01</v>
      </c>
      <c r="K28" s="1">
        <f t="shared" ref="K28:K39" si="7">ROUND(F28*(O28),2)</f>
        <v>0</v>
      </c>
      <c r="L28" s="1">
        <f t="shared" ref="L28:L39" si="8">ROUND(F28*(G28),2)</f>
        <v>0</v>
      </c>
      <c r="M28" s="1">
        <f t="shared" ref="M28:M39" si="9">ROUND(F28*(H28),2)</f>
        <v>0</v>
      </c>
      <c r="N28" s="1">
        <v>6.01</v>
      </c>
      <c r="O28" s="1"/>
      <c r="P28" s="159"/>
      <c r="Q28" s="159"/>
      <c r="R28" s="159"/>
      <c r="S28" s="149"/>
      <c r="V28" s="163">
        <f>ROUND(F28*(X28),3)</f>
        <v>8.9999999999999993E-3</v>
      </c>
      <c r="X28">
        <v>8.9999999999999993E-3</v>
      </c>
      <c r="Z28">
        <v>0</v>
      </c>
    </row>
    <row r="29" spans="1:26" ht="24.95" customHeight="1" x14ac:dyDescent="0.25">
      <c r="A29" s="167"/>
      <c r="B29" s="164" t="s">
        <v>120</v>
      </c>
      <c r="C29" s="168" t="s">
        <v>121</v>
      </c>
      <c r="D29" s="164" t="s">
        <v>122</v>
      </c>
      <c r="E29" s="164" t="s">
        <v>107</v>
      </c>
      <c r="F29" s="165">
        <v>1</v>
      </c>
      <c r="G29" s="166"/>
      <c r="H29" s="166"/>
      <c r="I29" s="166">
        <f t="shared" si="5"/>
        <v>0</v>
      </c>
      <c r="J29" s="164">
        <f t="shared" si="6"/>
        <v>12.01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12.01</v>
      </c>
      <c r="O29" s="1"/>
      <c r="P29" s="159"/>
      <c r="Q29" s="159"/>
      <c r="R29" s="159"/>
      <c r="S29" s="149"/>
      <c r="V29" s="163">
        <f>ROUND(F29*(X29),3)</f>
        <v>8.9999999999999993E-3</v>
      </c>
      <c r="X29">
        <v>8.9999999999999993E-3</v>
      </c>
      <c r="Z29">
        <v>0</v>
      </c>
    </row>
    <row r="30" spans="1:26" ht="24.95" customHeight="1" x14ac:dyDescent="0.25">
      <c r="A30" s="167"/>
      <c r="B30" s="164" t="s">
        <v>123</v>
      </c>
      <c r="C30" s="168" t="s">
        <v>124</v>
      </c>
      <c r="D30" s="164" t="s">
        <v>125</v>
      </c>
      <c r="E30" s="164" t="s">
        <v>92</v>
      </c>
      <c r="F30" s="165">
        <v>11.88</v>
      </c>
      <c r="G30" s="166"/>
      <c r="H30" s="166"/>
      <c r="I30" s="166">
        <f t="shared" si="5"/>
        <v>0</v>
      </c>
      <c r="J30" s="164">
        <f t="shared" si="6"/>
        <v>33.86</v>
      </c>
      <c r="K30" s="1">
        <f t="shared" si="7"/>
        <v>0</v>
      </c>
      <c r="L30" s="1">
        <f t="shared" si="8"/>
        <v>0</v>
      </c>
      <c r="M30" s="1">
        <f t="shared" si="9"/>
        <v>0</v>
      </c>
      <c r="N30" s="1">
        <v>2.85</v>
      </c>
      <c r="O30" s="1"/>
      <c r="P30" s="163">
        <v>6.8000000000000005E-4</v>
      </c>
      <c r="Q30" s="159"/>
      <c r="R30" s="159">
        <v>6.8000000000000005E-4</v>
      </c>
      <c r="S30" s="149">
        <f>ROUND(F30*(P30),3)</f>
        <v>8.0000000000000002E-3</v>
      </c>
      <c r="V30" s="163">
        <f>ROUND(F30*(X30),3)</f>
        <v>1.556</v>
      </c>
      <c r="X30">
        <v>0.13100000000000001</v>
      </c>
      <c r="Z30">
        <v>0</v>
      </c>
    </row>
    <row r="31" spans="1:26" ht="24.95" customHeight="1" x14ac:dyDescent="0.25">
      <c r="A31" s="167"/>
      <c r="B31" s="164" t="s">
        <v>120</v>
      </c>
      <c r="C31" s="168" t="s">
        <v>126</v>
      </c>
      <c r="D31" s="164" t="s">
        <v>127</v>
      </c>
      <c r="E31" s="164" t="s">
        <v>92</v>
      </c>
      <c r="F31" s="165">
        <v>83.82</v>
      </c>
      <c r="G31" s="166"/>
      <c r="H31" s="166"/>
      <c r="I31" s="166">
        <f t="shared" si="5"/>
        <v>0</v>
      </c>
      <c r="J31" s="164">
        <f t="shared" si="6"/>
        <v>866.7</v>
      </c>
      <c r="K31" s="1">
        <f t="shared" si="7"/>
        <v>0</v>
      </c>
      <c r="L31" s="1">
        <f t="shared" si="8"/>
        <v>0</v>
      </c>
      <c r="M31" s="1">
        <f t="shared" si="9"/>
        <v>0</v>
      </c>
      <c r="N31" s="1">
        <v>10.34</v>
      </c>
      <c r="O31" s="1"/>
      <c r="P31" s="159"/>
      <c r="Q31" s="159"/>
      <c r="R31" s="159"/>
      <c r="S31" s="149"/>
      <c r="V31" s="163">
        <f>ROUND(F31*(X31),3)</f>
        <v>2.0960000000000001</v>
      </c>
      <c r="X31">
        <v>2.5000000000000001E-2</v>
      </c>
      <c r="Z31">
        <v>0</v>
      </c>
    </row>
    <row r="32" spans="1:26" ht="24.95" customHeight="1" x14ac:dyDescent="0.25">
      <c r="A32" s="167"/>
      <c r="B32" s="164" t="s">
        <v>89</v>
      </c>
      <c r="C32" s="168" t="s">
        <v>128</v>
      </c>
      <c r="D32" s="164" t="s">
        <v>129</v>
      </c>
      <c r="E32" s="164" t="s">
        <v>92</v>
      </c>
      <c r="F32" s="165">
        <v>104.68</v>
      </c>
      <c r="G32" s="166"/>
      <c r="H32" s="166"/>
      <c r="I32" s="166">
        <f t="shared" si="5"/>
        <v>0</v>
      </c>
      <c r="J32" s="164">
        <f t="shared" si="6"/>
        <v>320.32</v>
      </c>
      <c r="K32" s="1">
        <f t="shared" si="7"/>
        <v>0</v>
      </c>
      <c r="L32" s="1">
        <f t="shared" si="8"/>
        <v>0</v>
      </c>
      <c r="M32" s="1">
        <f t="shared" si="9"/>
        <v>0</v>
      </c>
      <c r="N32" s="1">
        <v>3.06</v>
      </c>
      <c r="O32" s="1"/>
      <c r="P32" s="159"/>
      <c r="Q32" s="159"/>
      <c r="R32" s="159"/>
      <c r="S32" s="149"/>
      <c r="V32" s="163"/>
      <c r="Z32">
        <v>0</v>
      </c>
    </row>
    <row r="33" spans="1:26" ht="24.95" customHeight="1" x14ac:dyDescent="0.25">
      <c r="A33" s="167"/>
      <c r="B33" s="164" t="s">
        <v>123</v>
      </c>
      <c r="C33" s="168" t="s">
        <v>130</v>
      </c>
      <c r="D33" s="164" t="s">
        <v>131</v>
      </c>
      <c r="E33" s="164" t="s">
        <v>132</v>
      </c>
      <c r="F33" s="165">
        <v>4.67</v>
      </c>
      <c r="G33" s="166"/>
      <c r="H33" s="166"/>
      <c r="I33" s="166">
        <f t="shared" si="5"/>
        <v>0</v>
      </c>
      <c r="J33" s="164">
        <f t="shared" si="6"/>
        <v>45.16</v>
      </c>
      <c r="K33" s="1">
        <f t="shared" si="7"/>
        <v>0</v>
      </c>
      <c r="L33" s="1">
        <f t="shared" si="8"/>
        <v>0</v>
      </c>
      <c r="M33" s="1">
        <f t="shared" si="9"/>
        <v>0</v>
      </c>
      <c r="N33" s="1">
        <v>9.67</v>
      </c>
      <c r="O33" s="1"/>
      <c r="P33" s="159"/>
      <c r="Q33" s="159"/>
      <c r="R33" s="159"/>
      <c r="S33" s="149"/>
      <c r="V33" s="163"/>
      <c r="Z33">
        <v>0</v>
      </c>
    </row>
    <row r="34" spans="1:26" ht="24.95" customHeight="1" x14ac:dyDescent="0.25">
      <c r="A34" s="167"/>
      <c r="B34" s="164" t="s">
        <v>123</v>
      </c>
      <c r="C34" s="168" t="s">
        <v>133</v>
      </c>
      <c r="D34" s="164" t="s">
        <v>134</v>
      </c>
      <c r="E34" s="164" t="s">
        <v>132</v>
      </c>
      <c r="F34" s="165">
        <v>4.67</v>
      </c>
      <c r="G34" s="166"/>
      <c r="H34" s="166"/>
      <c r="I34" s="166">
        <f t="shared" si="5"/>
        <v>0</v>
      </c>
      <c r="J34" s="164">
        <f t="shared" si="6"/>
        <v>5.09</v>
      </c>
      <c r="K34" s="1">
        <f t="shared" si="7"/>
        <v>0</v>
      </c>
      <c r="L34" s="1">
        <f t="shared" si="8"/>
        <v>0</v>
      </c>
      <c r="M34" s="1">
        <f t="shared" si="9"/>
        <v>0</v>
      </c>
      <c r="N34" s="1">
        <v>1.0900000000000001</v>
      </c>
      <c r="O34" s="1"/>
      <c r="P34" s="159"/>
      <c r="Q34" s="159"/>
      <c r="R34" s="159"/>
      <c r="S34" s="149"/>
      <c r="V34" s="163"/>
      <c r="Z34">
        <v>0</v>
      </c>
    </row>
    <row r="35" spans="1:26" ht="24.95" customHeight="1" x14ac:dyDescent="0.25">
      <c r="A35" s="167"/>
      <c r="B35" s="164" t="s">
        <v>123</v>
      </c>
      <c r="C35" s="168" t="s">
        <v>135</v>
      </c>
      <c r="D35" s="164" t="s">
        <v>136</v>
      </c>
      <c r="E35" s="164" t="s">
        <v>132</v>
      </c>
      <c r="F35" s="165">
        <v>4.67</v>
      </c>
      <c r="G35" s="166"/>
      <c r="H35" s="166"/>
      <c r="I35" s="166">
        <f t="shared" si="5"/>
        <v>0</v>
      </c>
      <c r="J35" s="164">
        <f t="shared" si="6"/>
        <v>69.12</v>
      </c>
      <c r="K35" s="1">
        <f t="shared" si="7"/>
        <v>0</v>
      </c>
      <c r="L35" s="1">
        <f t="shared" si="8"/>
        <v>0</v>
      </c>
      <c r="M35" s="1">
        <f t="shared" si="9"/>
        <v>0</v>
      </c>
      <c r="N35" s="1">
        <v>14.8</v>
      </c>
      <c r="O35" s="1"/>
      <c r="P35" s="159"/>
      <c r="Q35" s="159"/>
      <c r="R35" s="159"/>
      <c r="S35" s="149"/>
      <c r="V35" s="163"/>
      <c r="Z35">
        <v>0</v>
      </c>
    </row>
    <row r="36" spans="1:26" ht="24.95" customHeight="1" x14ac:dyDescent="0.25">
      <c r="A36" s="167"/>
      <c r="B36" s="164" t="s">
        <v>123</v>
      </c>
      <c r="C36" s="168" t="s">
        <v>137</v>
      </c>
      <c r="D36" s="164" t="s">
        <v>138</v>
      </c>
      <c r="E36" s="164" t="s">
        <v>132</v>
      </c>
      <c r="F36" s="165">
        <v>46.7</v>
      </c>
      <c r="G36" s="166"/>
      <c r="H36" s="166"/>
      <c r="I36" s="166">
        <f t="shared" si="5"/>
        <v>0</v>
      </c>
      <c r="J36" s="164">
        <f t="shared" si="6"/>
        <v>24.28</v>
      </c>
      <c r="K36" s="1">
        <f t="shared" si="7"/>
        <v>0</v>
      </c>
      <c r="L36" s="1">
        <f t="shared" si="8"/>
        <v>0</v>
      </c>
      <c r="M36" s="1">
        <f t="shared" si="9"/>
        <v>0</v>
      </c>
      <c r="N36" s="1">
        <v>0.52</v>
      </c>
      <c r="O36" s="1"/>
      <c r="P36" s="159"/>
      <c r="Q36" s="159"/>
      <c r="R36" s="159"/>
      <c r="S36" s="149"/>
      <c r="V36" s="163"/>
      <c r="Z36">
        <v>0</v>
      </c>
    </row>
    <row r="37" spans="1:26" ht="24.95" customHeight="1" x14ac:dyDescent="0.25">
      <c r="A37" s="167"/>
      <c r="B37" s="164" t="s">
        <v>123</v>
      </c>
      <c r="C37" s="168" t="s">
        <v>139</v>
      </c>
      <c r="D37" s="164" t="s">
        <v>140</v>
      </c>
      <c r="E37" s="164" t="s">
        <v>132</v>
      </c>
      <c r="F37" s="165">
        <v>4.67</v>
      </c>
      <c r="G37" s="166"/>
      <c r="H37" s="166"/>
      <c r="I37" s="166">
        <f t="shared" si="5"/>
        <v>0</v>
      </c>
      <c r="J37" s="164">
        <f t="shared" si="6"/>
        <v>168.26</v>
      </c>
      <c r="K37" s="1">
        <f t="shared" si="7"/>
        <v>0</v>
      </c>
      <c r="L37" s="1">
        <f t="shared" si="8"/>
        <v>0</v>
      </c>
      <c r="M37" s="1">
        <f t="shared" si="9"/>
        <v>0</v>
      </c>
      <c r="N37" s="1">
        <v>36.03</v>
      </c>
      <c r="O37" s="1"/>
      <c r="P37" s="159"/>
      <c r="Q37" s="159"/>
      <c r="R37" s="159"/>
      <c r="S37" s="149"/>
      <c r="V37" s="163"/>
      <c r="Z37">
        <v>0</v>
      </c>
    </row>
    <row r="38" spans="1:26" ht="24.95" customHeight="1" x14ac:dyDescent="0.25">
      <c r="A38" s="167"/>
      <c r="B38" s="164" t="s">
        <v>141</v>
      </c>
      <c r="C38" s="168" t="s">
        <v>142</v>
      </c>
      <c r="D38" s="164" t="s">
        <v>143</v>
      </c>
      <c r="E38" s="164" t="s">
        <v>132</v>
      </c>
      <c r="F38" s="165">
        <v>4.67</v>
      </c>
      <c r="G38" s="166"/>
      <c r="H38" s="166"/>
      <c r="I38" s="166">
        <f t="shared" si="5"/>
        <v>0</v>
      </c>
      <c r="J38" s="164">
        <f t="shared" si="6"/>
        <v>114.37</v>
      </c>
      <c r="K38" s="1">
        <f t="shared" si="7"/>
        <v>0</v>
      </c>
      <c r="L38" s="1">
        <f t="shared" si="8"/>
        <v>0</v>
      </c>
      <c r="M38" s="1">
        <f t="shared" si="9"/>
        <v>0</v>
      </c>
      <c r="N38" s="1">
        <v>24.49</v>
      </c>
      <c r="O38" s="1"/>
      <c r="P38" s="159"/>
      <c r="Q38" s="159"/>
      <c r="R38" s="159"/>
      <c r="S38" s="149"/>
      <c r="V38" s="163"/>
      <c r="Z38">
        <v>0</v>
      </c>
    </row>
    <row r="39" spans="1:26" ht="24.95" customHeight="1" x14ac:dyDescent="0.25">
      <c r="A39" s="167"/>
      <c r="B39" s="164" t="s">
        <v>144</v>
      </c>
      <c r="C39" s="168" t="s">
        <v>145</v>
      </c>
      <c r="D39" s="164" t="s">
        <v>146</v>
      </c>
      <c r="E39" s="164" t="s">
        <v>92</v>
      </c>
      <c r="F39" s="165">
        <v>155</v>
      </c>
      <c r="G39" s="166"/>
      <c r="H39" s="166"/>
      <c r="I39" s="166">
        <f t="shared" si="5"/>
        <v>0</v>
      </c>
      <c r="J39" s="164">
        <f t="shared" si="6"/>
        <v>1054</v>
      </c>
      <c r="K39" s="1">
        <f t="shared" si="7"/>
        <v>0</v>
      </c>
      <c r="L39" s="1">
        <f t="shared" si="8"/>
        <v>0</v>
      </c>
      <c r="M39" s="1">
        <f t="shared" si="9"/>
        <v>0</v>
      </c>
      <c r="N39" s="1">
        <v>6.8</v>
      </c>
      <c r="O39" s="1"/>
      <c r="P39" s="163">
        <v>5.9199999999999999E-3</v>
      </c>
      <c r="Q39" s="159"/>
      <c r="R39" s="159">
        <v>5.9199999999999999E-3</v>
      </c>
      <c r="S39" s="149">
        <f>ROUND(F39*(P39),3)</f>
        <v>0.91800000000000004</v>
      </c>
      <c r="V39" s="163"/>
      <c r="Z39">
        <v>0</v>
      </c>
    </row>
    <row r="40" spans="1:26" x14ac:dyDescent="0.25">
      <c r="A40" s="149"/>
      <c r="B40" s="149"/>
      <c r="C40" s="149"/>
      <c r="D40" s="149" t="s">
        <v>66</v>
      </c>
      <c r="E40" s="149"/>
      <c r="F40" s="163"/>
      <c r="G40" s="152">
        <f>ROUND((SUM(L27:L39))/1,2)</f>
        <v>0</v>
      </c>
      <c r="H40" s="152">
        <f>ROUND((SUM(M27:M39))/1,2)</f>
        <v>0</v>
      </c>
      <c r="I40" s="152">
        <f>ROUND((SUM(I27:I39))/1,2)</f>
        <v>0</v>
      </c>
      <c r="J40" s="149"/>
      <c r="K40" s="149"/>
      <c r="L40" s="149">
        <f>ROUND((SUM(L27:L39))/1,2)</f>
        <v>0</v>
      </c>
      <c r="M40" s="149">
        <f>ROUND((SUM(M27:M39))/1,2)</f>
        <v>0</v>
      </c>
      <c r="N40" s="149"/>
      <c r="O40" s="149"/>
      <c r="P40" s="169"/>
      <c r="Q40" s="149"/>
      <c r="R40" s="149"/>
      <c r="S40" s="169">
        <f>ROUND((SUM(S27:S39))/1,2)</f>
        <v>0.93</v>
      </c>
      <c r="T40" s="146"/>
      <c r="U40" s="146"/>
      <c r="V40" s="2">
        <f>ROUND((SUM(V27:V39))/1,2)</f>
        <v>3.67</v>
      </c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59"/>
      <c r="G41" s="142"/>
      <c r="H41" s="142"/>
      <c r="I41" s="142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x14ac:dyDescent="0.25">
      <c r="A42" s="149"/>
      <c r="B42" s="149"/>
      <c r="C42" s="149"/>
      <c r="D42" s="149" t="s">
        <v>67</v>
      </c>
      <c r="E42" s="149"/>
      <c r="F42" s="163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6"/>
      <c r="U42" s="146"/>
      <c r="V42" s="149"/>
      <c r="W42" s="146"/>
      <c r="X42" s="146"/>
      <c r="Y42" s="146"/>
      <c r="Z42" s="146"/>
    </row>
    <row r="43" spans="1:26" ht="24.95" customHeight="1" x14ac:dyDescent="0.25">
      <c r="A43" s="167"/>
      <c r="B43" s="164" t="s">
        <v>147</v>
      </c>
      <c r="C43" s="168" t="s">
        <v>148</v>
      </c>
      <c r="D43" s="164" t="s">
        <v>149</v>
      </c>
      <c r="E43" s="164" t="s">
        <v>132</v>
      </c>
      <c r="F43" s="165">
        <v>11.42</v>
      </c>
      <c r="G43" s="166"/>
      <c r="H43" s="166"/>
      <c r="I43" s="166">
        <f>ROUND(F43*(G43+H43),2)</f>
        <v>0</v>
      </c>
      <c r="J43" s="164">
        <f>ROUND(F43*(N43),2)</f>
        <v>382.11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33.46</v>
      </c>
      <c r="O43" s="1"/>
      <c r="P43" s="159"/>
      <c r="Q43" s="159"/>
      <c r="R43" s="159"/>
      <c r="S43" s="149"/>
      <c r="V43" s="163"/>
      <c r="Z43">
        <v>0</v>
      </c>
    </row>
    <row r="44" spans="1:26" x14ac:dyDescent="0.25">
      <c r="A44" s="149"/>
      <c r="B44" s="149"/>
      <c r="C44" s="149"/>
      <c r="D44" s="149" t="s">
        <v>67</v>
      </c>
      <c r="E44" s="149"/>
      <c r="F44" s="163"/>
      <c r="G44" s="152">
        <f>ROUND((SUM(L42:L43))/1,2)</f>
        <v>0</v>
      </c>
      <c r="H44" s="152">
        <f>ROUND((SUM(M42:M43))/1,2)</f>
        <v>0</v>
      </c>
      <c r="I44" s="152">
        <f>ROUND((SUM(I42:I43))/1,2)</f>
        <v>0</v>
      </c>
      <c r="J44" s="149"/>
      <c r="K44" s="149"/>
      <c r="L44" s="149">
        <f>ROUND((SUM(L42:L43))/1,2)</f>
        <v>0</v>
      </c>
      <c r="M44" s="149">
        <f>ROUND((SUM(M42:M43))/1,2)</f>
        <v>0</v>
      </c>
      <c r="N44" s="149"/>
      <c r="O44" s="149"/>
      <c r="P44" s="169"/>
      <c r="Q44" s="149"/>
      <c r="R44" s="149"/>
      <c r="S44" s="169">
        <f>ROUND((SUM(S42:S43))/1,2)</f>
        <v>0</v>
      </c>
      <c r="T44" s="146"/>
      <c r="U44" s="146"/>
      <c r="V44" s="2">
        <f>ROUND((SUM(V42:V43))/1,2)</f>
        <v>0</v>
      </c>
      <c r="W44" s="146"/>
      <c r="X44" s="146"/>
      <c r="Y44" s="146"/>
      <c r="Z44" s="146"/>
    </row>
    <row r="45" spans="1:26" x14ac:dyDescent="0.25">
      <c r="A45" s="1"/>
      <c r="B45" s="1"/>
      <c r="C45" s="1"/>
      <c r="D45" s="1"/>
      <c r="E45" s="1"/>
      <c r="F45" s="159"/>
      <c r="G45" s="142"/>
      <c r="H45" s="142"/>
      <c r="I45" s="142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x14ac:dyDescent="0.25">
      <c r="A46" s="149"/>
      <c r="B46" s="149"/>
      <c r="C46" s="149"/>
      <c r="D46" s="2" t="s">
        <v>63</v>
      </c>
      <c r="E46" s="149"/>
      <c r="F46" s="163"/>
      <c r="G46" s="152">
        <f>ROUND((SUM(L9:L45))/2,2)</f>
        <v>0</v>
      </c>
      <c r="H46" s="152">
        <f>ROUND((SUM(M9:M45))/2,2)</f>
        <v>0</v>
      </c>
      <c r="I46" s="152">
        <f>ROUND((SUM(I9:I45))/2,2)</f>
        <v>0</v>
      </c>
      <c r="J46" s="163"/>
      <c r="K46" s="149"/>
      <c r="L46" s="150">
        <f>ROUND((SUM(L9:L45))/2,2)</f>
        <v>0</v>
      </c>
      <c r="M46" s="150">
        <f>ROUND((SUM(M9:M45))/2,2)</f>
        <v>0</v>
      </c>
      <c r="N46" s="149"/>
      <c r="O46" s="149"/>
      <c r="P46" s="169"/>
      <c r="Q46" s="149"/>
      <c r="R46" s="149"/>
      <c r="S46" s="169">
        <f>ROUND((SUM(S9:S45))/2,2)</f>
        <v>10.66</v>
      </c>
      <c r="T46" s="146"/>
      <c r="U46" s="146"/>
      <c r="V46" s="2">
        <f>ROUND((SUM(V9:V45))/2,2)</f>
        <v>3.67</v>
      </c>
    </row>
    <row r="47" spans="1:26" x14ac:dyDescent="0.25">
      <c r="A47" s="1"/>
      <c r="B47" s="1"/>
      <c r="C47" s="1"/>
      <c r="D47" s="1"/>
      <c r="E47" s="1"/>
      <c r="F47" s="159"/>
      <c r="G47" s="142"/>
      <c r="H47" s="142"/>
      <c r="I47" s="142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25">
      <c r="A48" s="149"/>
      <c r="B48" s="149"/>
      <c r="C48" s="149"/>
      <c r="D48" s="2" t="s">
        <v>68</v>
      </c>
      <c r="E48" s="149"/>
      <c r="F48" s="163"/>
      <c r="G48" s="150"/>
      <c r="H48" s="150"/>
      <c r="I48" s="150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6"/>
      <c r="U48" s="146"/>
      <c r="V48" s="149"/>
      <c r="W48" s="146"/>
      <c r="X48" s="146"/>
      <c r="Y48" s="146"/>
      <c r="Z48" s="146"/>
    </row>
    <row r="49" spans="1:26" x14ac:dyDescent="0.25">
      <c r="A49" s="149"/>
      <c r="B49" s="149"/>
      <c r="C49" s="149"/>
      <c r="D49" s="149" t="s">
        <v>69</v>
      </c>
      <c r="E49" s="149"/>
      <c r="F49" s="163"/>
      <c r="G49" s="150"/>
      <c r="H49" s="150"/>
      <c r="I49" s="150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6"/>
      <c r="U49" s="146"/>
      <c r="V49" s="149"/>
      <c r="W49" s="146"/>
      <c r="X49" s="146"/>
      <c r="Y49" s="146"/>
      <c r="Z49" s="146"/>
    </row>
    <row r="50" spans="1:26" ht="24.95" customHeight="1" x14ac:dyDescent="0.25">
      <c r="A50" s="167"/>
      <c r="B50" s="164" t="s">
        <v>150</v>
      </c>
      <c r="C50" s="168" t="s">
        <v>151</v>
      </c>
      <c r="D50" s="164" t="s">
        <v>152</v>
      </c>
      <c r="E50" s="164" t="s">
        <v>92</v>
      </c>
      <c r="F50" s="165">
        <v>154.91</v>
      </c>
      <c r="G50" s="166"/>
      <c r="H50" s="166"/>
      <c r="I50" s="166">
        <f t="shared" ref="I50:I56" si="10">ROUND(F50*(G50+H50),2)</f>
        <v>0</v>
      </c>
      <c r="J50" s="164">
        <f t="shared" ref="J50:J56" si="11">ROUND(F50*(N50),2)</f>
        <v>393.47</v>
      </c>
      <c r="K50" s="1">
        <f t="shared" ref="K50:K56" si="12">ROUND(F50*(O50),2)</f>
        <v>0</v>
      </c>
      <c r="L50" s="1">
        <f t="shared" ref="L50:L56" si="13">ROUND(F50*(G50),2)</f>
        <v>0</v>
      </c>
      <c r="M50" s="1">
        <f t="shared" ref="M50:M56" si="14">ROUND(F50*(H50),2)</f>
        <v>0</v>
      </c>
      <c r="N50" s="1">
        <v>2.54</v>
      </c>
      <c r="O50" s="1"/>
      <c r="P50" s="163">
        <v>5.2999999999999998E-4</v>
      </c>
      <c r="Q50" s="159"/>
      <c r="R50" s="159">
        <v>5.2999999999999998E-4</v>
      </c>
      <c r="S50" s="149">
        <f>ROUND(F50*(P50),3)</f>
        <v>8.2000000000000003E-2</v>
      </c>
      <c r="V50" s="163"/>
      <c r="Z50">
        <v>0</v>
      </c>
    </row>
    <row r="51" spans="1:26" ht="24.95" customHeight="1" x14ac:dyDescent="0.25">
      <c r="A51" s="167"/>
      <c r="B51" s="164" t="s">
        <v>104</v>
      </c>
      <c r="C51" s="168" t="s">
        <v>153</v>
      </c>
      <c r="D51" s="164" t="s">
        <v>154</v>
      </c>
      <c r="E51" s="164" t="s">
        <v>92</v>
      </c>
      <c r="F51" s="165">
        <v>155</v>
      </c>
      <c r="G51" s="166"/>
      <c r="H51" s="166"/>
      <c r="I51" s="166">
        <f t="shared" si="10"/>
        <v>0</v>
      </c>
      <c r="J51" s="164">
        <f t="shared" si="11"/>
        <v>2402.5</v>
      </c>
      <c r="K51" s="1">
        <f t="shared" si="12"/>
        <v>0</v>
      </c>
      <c r="L51" s="1">
        <f t="shared" si="13"/>
        <v>0</v>
      </c>
      <c r="M51" s="1">
        <f t="shared" si="14"/>
        <v>0</v>
      </c>
      <c r="N51" s="1">
        <v>15.5</v>
      </c>
      <c r="O51" s="1"/>
      <c r="P51" s="159"/>
      <c r="Q51" s="159"/>
      <c r="R51" s="159"/>
      <c r="S51" s="149"/>
      <c r="V51" s="163"/>
      <c r="Z51">
        <v>0</v>
      </c>
    </row>
    <row r="52" spans="1:26" ht="24.95" customHeight="1" x14ac:dyDescent="0.25">
      <c r="A52" s="167"/>
      <c r="B52" s="164" t="s">
        <v>150</v>
      </c>
      <c r="C52" s="168" t="s">
        <v>155</v>
      </c>
      <c r="D52" s="164" t="s">
        <v>156</v>
      </c>
      <c r="E52" s="164" t="s">
        <v>92</v>
      </c>
      <c r="F52" s="165">
        <v>103.032</v>
      </c>
      <c r="G52" s="166"/>
      <c r="H52" s="166"/>
      <c r="I52" s="166">
        <f t="shared" si="10"/>
        <v>0</v>
      </c>
      <c r="J52" s="164">
        <f t="shared" si="11"/>
        <v>351.34</v>
      </c>
      <c r="K52" s="1">
        <f t="shared" si="12"/>
        <v>0</v>
      </c>
      <c r="L52" s="1">
        <f t="shared" si="13"/>
        <v>0</v>
      </c>
      <c r="M52" s="1">
        <f t="shared" si="14"/>
        <v>0</v>
      </c>
      <c r="N52" s="1">
        <v>3.41</v>
      </c>
      <c r="O52" s="1"/>
      <c r="P52" s="163">
        <v>5.2999999999999998E-4</v>
      </c>
      <c r="Q52" s="159"/>
      <c r="R52" s="159">
        <v>5.2999999999999998E-4</v>
      </c>
      <c r="S52" s="149">
        <f>ROUND(F52*(P52),3)</f>
        <v>5.5E-2</v>
      </c>
      <c r="V52" s="163"/>
      <c r="Z52">
        <v>0</v>
      </c>
    </row>
    <row r="53" spans="1:26" ht="24.95" customHeight="1" x14ac:dyDescent="0.25">
      <c r="A53" s="167"/>
      <c r="B53" s="164" t="s">
        <v>104</v>
      </c>
      <c r="C53" s="168" t="s">
        <v>153</v>
      </c>
      <c r="D53" s="164" t="s">
        <v>157</v>
      </c>
      <c r="E53" s="164" t="s">
        <v>92</v>
      </c>
      <c r="F53" s="165">
        <v>103</v>
      </c>
      <c r="G53" s="166"/>
      <c r="H53" s="166"/>
      <c r="I53" s="166">
        <f t="shared" si="10"/>
        <v>0</v>
      </c>
      <c r="J53" s="164">
        <f t="shared" si="11"/>
        <v>1917.86</v>
      </c>
      <c r="K53" s="1">
        <f t="shared" si="12"/>
        <v>0</v>
      </c>
      <c r="L53" s="1">
        <f t="shared" si="13"/>
        <v>0</v>
      </c>
      <c r="M53" s="1">
        <f t="shared" si="14"/>
        <v>0</v>
      </c>
      <c r="N53" s="1">
        <v>18.62</v>
      </c>
      <c r="O53" s="1"/>
      <c r="P53" s="159"/>
      <c r="Q53" s="159"/>
      <c r="R53" s="159"/>
      <c r="S53" s="149"/>
      <c r="V53" s="163"/>
      <c r="Z53">
        <v>0</v>
      </c>
    </row>
    <row r="54" spans="1:26" ht="24.95" customHeight="1" x14ac:dyDescent="0.25">
      <c r="A54" s="167"/>
      <c r="B54" s="164" t="s">
        <v>150</v>
      </c>
      <c r="C54" s="168" t="s">
        <v>158</v>
      </c>
      <c r="D54" s="164" t="s">
        <v>159</v>
      </c>
      <c r="E54" s="164" t="s">
        <v>92</v>
      </c>
      <c r="F54" s="165">
        <v>83.82</v>
      </c>
      <c r="G54" s="166"/>
      <c r="H54" s="166"/>
      <c r="I54" s="166">
        <f t="shared" si="10"/>
        <v>0</v>
      </c>
      <c r="J54" s="164">
        <f t="shared" si="11"/>
        <v>195.3</v>
      </c>
      <c r="K54" s="1">
        <f t="shared" si="12"/>
        <v>0</v>
      </c>
      <c r="L54" s="1">
        <f t="shared" si="13"/>
        <v>0</v>
      </c>
      <c r="M54" s="1">
        <f t="shared" si="14"/>
        <v>0</v>
      </c>
      <c r="N54" s="1">
        <v>2.33</v>
      </c>
      <c r="O54" s="1"/>
      <c r="P54" s="163">
        <v>1.1E-4</v>
      </c>
      <c r="Q54" s="159"/>
      <c r="R54" s="159">
        <v>1.1E-4</v>
      </c>
      <c r="S54" s="149">
        <f>ROUND(F54*(P54),3)</f>
        <v>8.9999999999999993E-3</v>
      </c>
      <c r="V54" s="163"/>
      <c r="Z54">
        <v>0</v>
      </c>
    </row>
    <row r="55" spans="1:26" ht="24.95" customHeight="1" x14ac:dyDescent="0.25">
      <c r="A55" s="167"/>
      <c r="B55" s="164" t="s">
        <v>150</v>
      </c>
      <c r="C55" s="168" t="s">
        <v>160</v>
      </c>
      <c r="D55" s="164" t="s">
        <v>161</v>
      </c>
      <c r="E55" s="164" t="s">
        <v>92</v>
      </c>
      <c r="F55" s="165">
        <v>83.82</v>
      </c>
      <c r="G55" s="166"/>
      <c r="H55" s="166"/>
      <c r="I55" s="166">
        <f t="shared" si="10"/>
        <v>0</v>
      </c>
      <c r="J55" s="164">
        <f t="shared" si="11"/>
        <v>173.51</v>
      </c>
      <c r="K55" s="1">
        <f t="shared" si="12"/>
        <v>0</v>
      </c>
      <c r="L55" s="1">
        <f t="shared" si="13"/>
        <v>0</v>
      </c>
      <c r="M55" s="1">
        <f t="shared" si="14"/>
        <v>0</v>
      </c>
      <c r="N55" s="1">
        <v>2.0699999999999998</v>
      </c>
      <c r="O55" s="1"/>
      <c r="P55" s="163">
        <v>3.0000000000000001E-5</v>
      </c>
      <c r="Q55" s="159"/>
      <c r="R55" s="159">
        <v>3.0000000000000001E-5</v>
      </c>
      <c r="S55" s="149">
        <f>ROUND(F55*(P55),3)</f>
        <v>3.0000000000000001E-3</v>
      </c>
      <c r="V55" s="163"/>
      <c r="Z55">
        <v>0</v>
      </c>
    </row>
    <row r="56" spans="1:26" ht="24.95" customHeight="1" x14ac:dyDescent="0.25">
      <c r="A56" s="167"/>
      <c r="B56" s="164" t="s">
        <v>104</v>
      </c>
      <c r="C56" s="168" t="s">
        <v>153</v>
      </c>
      <c r="D56" s="164" t="s">
        <v>162</v>
      </c>
      <c r="E56" s="164" t="s">
        <v>92</v>
      </c>
      <c r="F56" s="165">
        <v>84</v>
      </c>
      <c r="G56" s="166"/>
      <c r="H56" s="166"/>
      <c r="I56" s="166">
        <f t="shared" si="10"/>
        <v>0</v>
      </c>
      <c r="J56" s="164">
        <f t="shared" si="11"/>
        <v>1311.24</v>
      </c>
      <c r="K56" s="1">
        <f t="shared" si="12"/>
        <v>0</v>
      </c>
      <c r="L56" s="1">
        <f t="shared" si="13"/>
        <v>0</v>
      </c>
      <c r="M56" s="1">
        <f t="shared" si="14"/>
        <v>0</v>
      </c>
      <c r="N56" s="1">
        <v>15.61</v>
      </c>
      <c r="O56" s="1"/>
      <c r="P56" s="159"/>
      <c r="Q56" s="159"/>
      <c r="R56" s="159"/>
      <c r="S56" s="149"/>
      <c r="V56" s="163"/>
      <c r="Z56">
        <v>0</v>
      </c>
    </row>
    <row r="57" spans="1:26" x14ac:dyDescent="0.25">
      <c r="A57" s="149"/>
      <c r="B57" s="149"/>
      <c r="C57" s="149"/>
      <c r="D57" s="149" t="s">
        <v>69</v>
      </c>
      <c r="E57" s="149"/>
      <c r="F57" s="163"/>
      <c r="G57" s="152">
        <f>ROUND((SUM(L49:L56))/1,2)</f>
        <v>0</v>
      </c>
      <c r="H57" s="152">
        <f>ROUND((SUM(M49:M56))/1,2)</f>
        <v>0</v>
      </c>
      <c r="I57" s="152">
        <f>ROUND((SUM(I49:I56))/1,2)</f>
        <v>0</v>
      </c>
      <c r="J57" s="149"/>
      <c r="K57" s="149"/>
      <c r="L57" s="149">
        <f>ROUND((SUM(L49:L56))/1,2)</f>
        <v>0</v>
      </c>
      <c r="M57" s="149">
        <f>ROUND((SUM(M49:M56))/1,2)</f>
        <v>0</v>
      </c>
      <c r="N57" s="149"/>
      <c r="O57" s="149"/>
      <c r="P57" s="169"/>
      <c r="Q57" s="149"/>
      <c r="R57" s="149"/>
      <c r="S57" s="169">
        <f>ROUND((SUM(S49:S56))/1,2)</f>
        <v>0.15</v>
      </c>
      <c r="T57" s="146"/>
      <c r="U57" s="146"/>
      <c r="V57" s="2">
        <f>ROUND((SUM(V49:V56))/1,2)</f>
        <v>0</v>
      </c>
      <c r="W57" s="146"/>
      <c r="X57" s="146"/>
      <c r="Y57" s="146"/>
      <c r="Z57" s="146"/>
    </row>
    <row r="58" spans="1:26" x14ac:dyDescent="0.25">
      <c r="A58" s="1"/>
      <c r="B58" s="1"/>
      <c r="C58" s="1"/>
      <c r="D58" s="1"/>
      <c r="E58" s="1"/>
      <c r="F58" s="159"/>
      <c r="G58" s="142"/>
      <c r="H58" s="142"/>
      <c r="I58" s="142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x14ac:dyDescent="0.25">
      <c r="A59" s="149"/>
      <c r="B59" s="149"/>
      <c r="C59" s="149"/>
      <c r="D59" s="149" t="s">
        <v>70</v>
      </c>
      <c r="E59" s="149"/>
      <c r="F59" s="163"/>
      <c r="G59" s="150"/>
      <c r="H59" s="150"/>
      <c r="I59" s="150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6"/>
      <c r="U59" s="146"/>
      <c r="V59" s="149"/>
      <c r="W59" s="146"/>
      <c r="X59" s="146"/>
      <c r="Y59" s="146"/>
      <c r="Z59" s="146"/>
    </row>
    <row r="60" spans="1:26" ht="24.95" customHeight="1" x14ac:dyDescent="0.25">
      <c r="A60" s="167"/>
      <c r="B60" s="164" t="s">
        <v>104</v>
      </c>
      <c r="C60" s="168" t="s">
        <v>163</v>
      </c>
      <c r="D60" s="164" t="s">
        <v>164</v>
      </c>
      <c r="E60" s="164" t="s">
        <v>165</v>
      </c>
      <c r="F60" s="165">
        <v>1</v>
      </c>
      <c r="G60" s="166"/>
      <c r="H60" s="166"/>
      <c r="I60" s="166">
        <f t="shared" ref="I60:I65" si="15">ROUND(F60*(G60+H60),2)</f>
        <v>0</v>
      </c>
      <c r="J60" s="164">
        <f t="shared" ref="J60:J65" si="16">ROUND(F60*(N60),2)</f>
        <v>1657.61</v>
      </c>
      <c r="K60" s="1">
        <f t="shared" ref="K60:K65" si="17">ROUND(F60*(O60),2)</f>
        <v>0</v>
      </c>
      <c r="L60" s="1">
        <f t="shared" ref="L60:L65" si="18">ROUND(F60*(G60),2)</f>
        <v>0</v>
      </c>
      <c r="M60" s="1">
        <f t="shared" ref="M60:M65" si="19">ROUND(F60*(H60),2)</f>
        <v>0</v>
      </c>
      <c r="N60" s="1">
        <v>1657.61</v>
      </c>
      <c r="O60" s="1"/>
      <c r="P60" s="159"/>
      <c r="Q60" s="159"/>
      <c r="R60" s="159"/>
      <c r="S60" s="149"/>
      <c r="V60" s="163"/>
      <c r="Z60">
        <v>0</v>
      </c>
    </row>
    <row r="61" spans="1:26" ht="24.95" customHeight="1" x14ac:dyDescent="0.25">
      <c r="A61" s="167"/>
      <c r="B61" s="164" t="s">
        <v>166</v>
      </c>
      <c r="C61" s="168" t="s">
        <v>167</v>
      </c>
      <c r="D61" s="164" t="s">
        <v>168</v>
      </c>
      <c r="E61" s="164" t="s">
        <v>92</v>
      </c>
      <c r="F61" s="165">
        <v>154.91</v>
      </c>
      <c r="G61" s="166"/>
      <c r="H61" s="166"/>
      <c r="I61" s="166">
        <f t="shared" si="15"/>
        <v>0</v>
      </c>
      <c r="J61" s="164">
        <f t="shared" si="16"/>
        <v>2297.3200000000002</v>
      </c>
      <c r="K61" s="1">
        <f t="shared" si="17"/>
        <v>0</v>
      </c>
      <c r="L61" s="1">
        <f t="shared" si="18"/>
        <v>0</v>
      </c>
      <c r="M61" s="1">
        <f t="shared" si="19"/>
        <v>0</v>
      </c>
      <c r="N61" s="1">
        <v>14.83</v>
      </c>
      <c r="O61" s="1"/>
      <c r="P61" s="163">
        <v>2.1000000000000001E-4</v>
      </c>
      <c r="Q61" s="159"/>
      <c r="R61" s="159">
        <v>2.1000000000000001E-4</v>
      </c>
      <c r="S61" s="149">
        <f>ROUND(F61*(P61),3)</f>
        <v>3.3000000000000002E-2</v>
      </c>
      <c r="V61" s="163"/>
      <c r="Z61">
        <v>0</v>
      </c>
    </row>
    <row r="62" spans="1:26" ht="24.95" customHeight="1" x14ac:dyDescent="0.25">
      <c r="A62" s="167"/>
      <c r="B62" s="164" t="s">
        <v>104</v>
      </c>
      <c r="C62" s="168" t="s">
        <v>169</v>
      </c>
      <c r="D62" s="164" t="s">
        <v>170</v>
      </c>
      <c r="E62" s="164" t="s">
        <v>171</v>
      </c>
      <c r="F62" s="165">
        <v>170.40100000000001</v>
      </c>
      <c r="G62" s="166"/>
      <c r="H62" s="166"/>
      <c r="I62" s="166">
        <f t="shared" si="15"/>
        <v>0</v>
      </c>
      <c r="J62" s="164">
        <f t="shared" si="16"/>
        <v>2864.44</v>
      </c>
      <c r="K62" s="1">
        <f t="shared" si="17"/>
        <v>0</v>
      </c>
      <c r="L62" s="1">
        <f t="shared" si="18"/>
        <v>0</v>
      </c>
      <c r="M62" s="1">
        <f t="shared" si="19"/>
        <v>0</v>
      </c>
      <c r="N62" s="1">
        <v>16.809999999999999</v>
      </c>
      <c r="O62" s="1"/>
      <c r="P62" s="159"/>
      <c r="Q62" s="159"/>
      <c r="R62" s="159"/>
      <c r="S62" s="149"/>
      <c r="V62" s="163"/>
      <c r="Z62">
        <v>0</v>
      </c>
    </row>
    <row r="63" spans="1:26" ht="24.95" customHeight="1" x14ac:dyDescent="0.25">
      <c r="A63" s="167"/>
      <c r="B63" s="164" t="s">
        <v>104</v>
      </c>
      <c r="C63" s="168" t="s">
        <v>163</v>
      </c>
      <c r="D63" s="164" t="s">
        <v>172</v>
      </c>
      <c r="E63" s="164" t="s">
        <v>92</v>
      </c>
      <c r="F63" s="165">
        <v>170.40100000000001</v>
      </c>
      <c r="G63" s="166"/>
      <c r="H63" s="166"/>
      <c r="I63" s="166">
        <f t="shared" si="15"/>
        <v>0</v>
      </c>
      <c r="J63" s="164">
        <f t="shared" si="16"/>
        <v>572.54999999999995</v>
      </c>
      <c r="K63" s="1">
        <f t="shared" si="17"/>
        <v>0</v>
      </c>
      <c r="L63" s="1">
        <f t="shared" si="18"/>
        <v>0</v>
      </c>
      <c r="M63" s="1">
        <f t="shared" si="19"/>
        <v>0</v>
      </c>
      <c r="N63" s="1">
        <v>3.36</v>
      </c>
      <c r="O63" s="1"/>
      <c r="P63" s="159"/>
      <c r="Q63" s="159"/>
      <c r="R63" s="159"/>
      <c r="S63" s="149"/>
      <c r="V63" s="163"/>
      <c r="Z63">
        <v>0</v>
      </c>
    </row>
    <row r="64" spans="1:26" ht="24.95" customHeight="1" x14ac:dyDescent="0.25">
      <c r="A64" s="167"/>
      <c r="B64" s="164">
        <v>766</v>
      </c>
      <c r="C64" s="168" t="s">
        <v>163</v>
      </c>
      <c r="D64" s="164" t="s">
        <v>173</v>
      </c>
      <c r="E64" s="164" t="s">
        <v>92</v>
      </c>
      <c r="F64" s="165">
        <v>154.91</v>
      </c>
      <c r="G64" s="166"/>
      <c r="H64" s="166"/>
      <c r="I64" s="166">
        <f t="shared" si="15"/>
        <v>0</v>
      </c>
      <c r="J64" s="164">
        <f t="shared" si="16"/>
        <v>1655.99</v>
      </c>
      <c r="K64" s="1">
        <f t="shared" si="17"/>
        <v>0</v>
      </c>
      <c r="L64" s="1">
        <f t="shared" si="18"/>
        <v>0</v>
      </c>
      <c r="M64" s="1">
        <f t="shared" si="19"/>
        <v>0</v>
      </c>
      <c r="N64" s="1">
        <v>10.69</v>
      </c>
      <c r="O64" s="1"/>
      <c r="P64" s="159"/>
      <c r="Q64" s="159"/>
      <c r="R64" s="159"/>
      <c r="S64" s="149"/>
      <c r="V64" s="163"/>
      <c r="Z64">
        <v>0</v>
      </c>
    </row>
    <row r="65" spans="1:26" ht="24.95" customHeight="1" x14ac:dyDescent="0.25">
      <c r="A65" s="167"/>
      <c r="B65" s="164" t="s">
        <v>104</v>
      </c>
      <c r="C65" s="168" t="s">
        <v>169</v>
      </c>
      <c r="D65" s="164" t="s">
        <v>174</v>
      </c>
      <c r="E65" s="164" t="s">
        <v>171</v>
      </c>
      <c r="F65" s="165">
        <v>170.40100000000001</v>
      </c>
      <c r="G65" s="166"/>
      <c r="H65" s="166"/>
      <c r="I65" s="166">
        <f t="shared" si="15"/>
        <v>0</v>
      </c>
      <c r="J65" s="164">
        <f t="shared" si="16"/>
        <v>1330.83</v>
      </c>
      <c r="K65" s="1">
        <f t="shared" si="17"/>
        <v>0</v>
      </c>
      <c r="L65" s="1">
        <f t="shared" si="18"/>
        <v>0</v>
      </c>
      <c r="M65" s="1">
        <f t="shared" si="19"/>
        <v>0</v>
      </c>
      <c r="N65" s="1">
        <v>7.8100000000000005</v>
      </c>
      <c r="O65" s="1"/>
      <c r="P65" s="159"/>
      <c r="Q65" s="159"/>
      <c r="R65" s="159"/>
      <c r="S65" s="149"/>
      <c r="V65" s="163"/>
      <c r="Z65">
        <v>0</v>
      </c>
    </row>
    <row r="66" spans="1:26" x14ac:dyDescent="0.25">
      <c r="A66" s="149"/>
      <c r="B66" s="149"/>
      <c r="C66" s="149"/>
      <c r="D66" s="149" t="s">
        <v>70</v>
      </c>
      <c r="E66" s="149"/>
      <c r="F66" s="163"/>
      <c r="G66" s="152">
        <f>ROUND((SUM(L59:L65))/1,2)</f>
        <v>0</v>
      </c>
      <c r="H66" s="152">
        <f>ROUND((SUM(M59:M65))/1,2)</f>
        <v>0</v>
      </c>
      <c r="I66" s="152">
        <f>ROUND((SUM(I59:I65))/1,2)</f>
        <v>0</v>
      </c>
      <c r="J66" s="149"/>
      <c r="K66" s="149"/>
      <c r="L66" s="149">
        <f>ROUND((SUM(L59:L65))/1,2)</f>
        <v>0</v>
      </c>
      <c r="M66" s="149">
        <f>ROUND((SUM(M59:M65))/1,2)</f>
        <v>0</v>
      </c>
      <c r="N66" s="149"/>
      <c r="O66" s="149"/>
      <c r="P66" s="169"/>
      <c r="Q66" s="149"/>
      <c r="R66" s="149"/>
      <c r="S66" s="169">
        <f>ROUND((SUM(S59:S65))/1,2)</f>
        <v>0.03</v>
      </c>
      <c r="T66" s="146"/>
      <c r="U66" s="146"/>
      <c r="V66" s="2">
        <f>ROUND((SUM(V59:V65))/1,2)</f>
        <v>0</v>
      </c>
      <c r="W66" s="146"/>
      <c r="X66" s="146"/>
      <c r="Y66" s="146"/>
      <c r="Z66" s="146"/>
    </row>
    <row r="67" spans="1:26" x14ac:dyDescent="0.25">
      <c r="A67" s="1"/>
      <c r="B67" s="1"/>
      <c r="C67" s="1"/>
      <c r="D67" s="1"/>
      <c r="E67" s="1"/>
      <c r="F67" s="159"/>
      <c r="G67" s="142"/>
      <c r="H67" s="142"/>
      <c r="I67" s="142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x14ac:dyDescent="0.25">
      <c r="A68" s="149"/>
      <c r="B68" s="149"/>
      <c r="C68" s="149"/>
      <c r="D68" s="149" t="s">
        <v>71</v>
      </c>
      <c r="E68" s="149"/>
      <c r="F68" s="163"/>
      <c r="G68" s="150"/>
      <c r="H68" s="150"/>
      <c r="I68" s="150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6"/>
      <c r="U68" s="146"/>
      <c r="V68" s="149"/>
      <c r="W68" s="146"/>
      <c r="X68" s="146"/>
      <c r="Y68" s="146"/>
      <c r="Z68" s="146"/>
    </row>
    <row r="69" spans="1:26" ht="24.95" customHeight="1" x14ac:dyDescent="0.25">
      <c r="A69" s="167"/>
      <c r="B69" s="164" t="s">
        <v>175</v>
      </c>
      <c r="C69" s="168" t="s">
        <v>176</v>
      </c>
      <c r="D69" s="164" t="s">
        <v>177</v>
      </c>
      <c r="E69" s="164" t="s">
        <v>92</v>
      </c>
      <c r="F69" s="165">
        <v>8.6999999999999993</v>
      </c>
      <c r="G69" s="166"/>
      <c r="H69" s="166"/>
      <c r="I69" s="166">
        <f>ROUND(F69*(G69+H69),2)</f>
        <v>0</v>
      </c>
      <c r="J69" s="164">
        <f>ROUND(F69*(N69),2)</f>
        <v>136.94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15.74</v>
      </c>
      <c r="O69" s="1"/>
      <c r="P69" s="163">
        <v>4.9217599999999999E-3</v>
      </c>
      <c r="Q69" s="159"/>
      <c r="R69" s="159">
        <v>4.9217599999999999E-3</v>
      </c>
      <c r="S69" s="149">
        <f>ROUND(F69*(P69),3)</f>
        <v>4.2999999999999997E-2</v>
      </c>
      <c r="V69" s="163"/>
      <c r="Z69">
        <v>0</v>
      </c>
    </row>
    <row r="70" spans="1:26" ht="24.95" customHeight="1" x14ac:dyDescent="0.25">
      <c r="A70" s="167"/>
      <c r="B70" s="164" t="s">
        <v>104</v>
      </c>
      <c r="C70" s="168" t="s">
        <v>178</v>
      </c>
      <c r="D70" s="164" t="s">
        <v>179</v>
      </c>
      <c r="E70" s="164" t="s">
        <v>92</v>
      </c>
      <c r="F70" s="165">
        <v>9.1349999999999998</v>
      </c>
      <c r="G70" s="166"/>
      <c r="H70" s="166"/>
      <c r="I70" s="166">
        <f>ROUND(F70*(G70+H70),2)</f>
        <v>0</v>
      </c>
      <c r="J70" s="164">
        <f>ROUND(F70*(N70),2)</f>
        <v>141.59</v>
      </c>
      <c r="K70" s="1">
        <f>ROUND(F70*(O70),2)</f>
        <v>0</v>
      </c>
      <c r="L70" s="1">
        <f>ROUND(F70*(G70),2)</f>
        <v>0</v>
      </c>
      <c r="M70" s="1">
        <f>ROUND(F70*(H70),2)</f>
        <v>0</v>
      </c>
      <c r="N70" s="1">
        <v>15.5</v>
      </c>
      <c r="O70" s="1"/>
      <c r="P70" s="159"/>
      <c r="Q70" s="159"/>
      <c r="R70" s="159"/>
      <c r="S70" s="149"/>
      <c r="V70" s="163"/>
      <c r="Z70">
        <v>0</v>
      </c>
    </row>
    <row r="71" spans="1:26" ht="24.95" customHeight="1" x14ac:dyDescent="0.25">
      <c r="A71" s="167"/>
      <c r="B71" s="164">
        <v>771</v>
      </c>
      <c r="C71" s="168" t="s">
        <v>180</v>
      </c>
      <c r="D71" s="164" t="s">
        <v>181</v>
      </c>
      <c r="E71" s="164" t="s">
        <v>92</v>
      </c>
      <c r="F71" s="165">
        <v>8.6999999999999993</v>
      </c>
      <c r="G71" s="166"/>
      <c r="H71" s="166"/>
      <c r="I71" s="166">
        <f>ROUND(F71*(G71+H71),2)</f>
        <v>0</v>
      </c>
      <c r="J71" s="164">
        <f>ROUND(F71*(N71),2)</f>
        <v>57.42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6.6</v>
      </c>
      <c r="O71" s="1"/>
      <c r="P71" s="159"/>
      <c r="Q71" s="159"/>
      <c r="R71" s="159"/>
      <c r="S71" s="149"/>
      <c r="V71" s="163"/>
      <c r="Z71">
        <v>0</v>
      </c>
    </row>
    <row r="72" spans="1:26" x14ac:dyDescent="0.25">
      <c r="A72" s="149"/>
      <c r="B72" s="149"/>
      <c r="C72" s="149"/>
      <c r="D72" s="149" t="s">
        <v>71</v>
      </c>
      <c r="E72" s="149"/>
      <c r="F72" s="163"/>
      <c r="G72" s="152">
        <f>ROUND((SUM(L68:L71))/1,2)</f>
        <v>0</v>
      </c>
      <c r="H72" s="152">
        <f>ROUND((SUM(M68:M71))/1,2)</f>
        <v>0</v>
      </c>
      <c r="I72" s="152">
        <f>ROUND((SUM(I68:I71))/1,2)</f>
        <v>0</v>
      </c>
      <c r="J72" s="149"/>
      <c r="K72" s="149"/>
      <c r="L72" s="149">
        <f>ROUND((SUM(L68:L71))/1,2)</f>
        <v>0</v>
      </c>
      <c r="M72" s="149">
        <f>ROUND((SUM(M68:M71))/1,2)</f>
        <v>0</v>
      </c>
      <c r="N72" s="149"/>
      <c r="O72" s="149"/>
      <c r="P72" s="169"/>
      <c r="Q72" s="149"/>
      <c r="R72" s="149"/>
      <c r="S72" s="169">
        <f>ROUND((SUM(S68:S71))/1,2)</f>
        <v>0.04</v>
      </c>
      <c r="T72" s="146"/>
      <c r="U72" s="146"/>
      <c r="V72" s="2">
        <f>ROUND((SUM(V68:V71))/1,2)</f>
        <v>0</v>
      </c>
      <c r="W72" s="146"/>
      <c r="X72" s="146"/>
      <c r="Y72" s="146"/>
      <c r="Z72" s="146"/>
    </row>
    <row r="73" spans="1:26" x14ac:dyDescent="0.25">
      <c r="A73" s="1"/>
      <c r="B73" s="1"/>
      <c r="C73" s="1"/>
      <c r="D73" s="1"/>
      <c r="E73" s="1"/>
      <c r="F73" s="159"/>
      <c r="G73" s="142"/>
      <c r="H73" s="142"/>
      <c r="I73" s="142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x14ac:dyDescent="0.25">
      <c r="A74" s="149"/>
      <c r="B74" s="149"/>
      <c r="C74" s="149"/>
      <c r="D74" s="149" t="s">
        <v>72</v>
      </c>
      <c r="E74" s="149"/>
      <c r="F74" s="163"/>
      <c r="G74" s="150"/>
      <c r="H74" s="150"/>
      <c r="I74" s="150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6"/>
      <c r="U74" s="146"/>
      <c r="V74" s="149"/>
      <c r="W74" s="146"/>
      <c r="X74" s="146"/>
      <c r="Y74" s="146"/>
      <c r="Z74" s="146"/>
    </row>
    <row r="75" spans="1:26" ht="24.95" customHeight="1" x14ac:dyDescent="0.25">
      <c r="A75" s="167"/>
      <c r="B75" s="164" t="s">
        <v>182</v>
      </c>
      <c r="C75" s="168" t="s">
        <v>183</v>
      </c>
      <c r="D75" s="164" t="s">
        <v>184</v>
      </c>
      <c r="E75" s="164" t="s">
        <v>185</v>
      </c>
      <c r="F75" s="165">
        <v>120</v>
      </c>
      <c r="G75" s="166"/>
      <c r="H75" s="166"/>
      <c r="I75" s="166">
        <f>ROUND(F75*(G75+H75),2)</f>
        <v>0</v>
      </c>
      <c r="J75" s="164">
        <f>ROUND(F75*(N75),2)</f>
        <v>358.8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2.99</v>
      </c>
      <c r="O75" s="1"/>
      <c r="P75" s="163">
        <v>3.0000000000000001E-5</v>
      </c>
      <c r="Q75" s="159"/>
      <c r="R75" s="159">
        <v>3.0000000000000001E-5</v>
      </c>
      <c r="S75" s="149">
        <f>ROUND(F75*(P75),3)</f>
        <v>4.0000000000000001E-3</v>
      </c>
      <c r="V75" s="163"/>
      <c r="Z75">
        <v>0</v>
      </c>
    </row>
    <row r="76" spans="1:26" ht="24.95" customHeight="1" x14ac:dyDescent="0.25">
      <c r="A76" s="167"/>
      <c r="B76" s="164" t="s">
        <v>182</v>
      </c>
      <c r="C76" s="168" t="s">
        <v>186</v>
      </c>
      <c r="D76" s="164" t="s">
        <v>187</v>
      </c>
      <c r="E76" s="164" t="s">
        <v>171</v>
      </c>
      <c r="F76" s="165">
        <v>75.12</v>
      </c>
      <c r="G76" s="166"/>
      <c r="H76" s="166"/>
      <c r="I76" s="166">
        <f>ROUND(F76*(G76+H76),2)</f>
        <v>0</v>
      </c>
      <c r="J76" s="164">
        <f>ROUND(F76*(N76),2)</f>
        <v>659.55</v>
      </c>
      <c r="K76" s="1">
        <f>ROUND(F76*(O76),2)</f>
        <v>0</v>
      </c>
      <c r="L76" s="1">
        <f>ROUND(F76*(G76),2)</f>
        <v>0</v>
      </c>
      <c r="M76" s="1">
        <f>ROUND(F76*(H76),2)</f>
        <v>0</v>
      </c>
      <c r="N76" s="1">
        <v>8.7799999999999994</v>
      </c>
      <c r="O76" s="1"/>
      <c r="P76" s="163">
        <v>3.3E-4</v>
      </c>
      <c r="Q76" s="159"/>
      <c r="R76" s="159">
        <v>3.3E-4</v>
      </c>
      <c r="S76" s="149">
        <f>ROUND(F76*(P76),3)</f>
        <v>2.5000000000000001E-2</v>
      </c>
      <c r="V76" s="163"/>
      <c r="Z76">
        <v>0</v>
      </c>
    </row>
    <row r="77" spans="1:26" ht="24.95" customHeight="1" x14ac:dyDescent="0.25">
      <c r="A77" s="167"/>
      <c r="B77" s="164" t="s">
        <v>188</v>
      </c>
      <c r="C77" s="168" t="s">
        <v>189</v>
      </c>
      <c r="D77" s="164" t="s">
        <v>190</v>
      </c>
      <c r="E77" s="164" t="s">
        <v>92</v>
      </c>
      <c r="F77" s="165">
        <v>78.87</v>
      </c>
      <c r="G77" s="166"/>
      <c r="H77" s="166"/>
      <c r="I77" s="166">
        <f>ROUND(F77*(G77+H77),2)</f>
        <v>0</v>
      </c>
      <c r="J77" s="164">
        <f>ROUND(F77*(N77),2)</f>
        <v>1989.89</v>
      </c>
      <c r="K77" s="1">
        <f>ROUND(F77*(O77),2)</f>
        <v>0</v>
      </c>
      <c r="L77" s="1">
        <f>ROUND(F77*(G77),2)</f>
        <v>0</v>
      </c>
      <c r="M77" s="1">
        <f>ROUND(F77*(H77),2)</f>
        <v>0</v>
      </c>
      <c r="N77" s="1">
        <v>25.23</v>
      </c>
      <c r="O77" s="1"/>
      <c r="P77" s="163">
        <v>3.5999999999999999E-3</v>
      </c>
      <c r="Q77" s="159"/>
      <c r="R77" s="159">
        <v>3.5999999999999999E-3</v>
      </c>
      <c r="S77" s="149">
        <f>ROUND(F77*(P77),3)</f>
        <v>0.28399999999999997</v>
      </c>
      <c r="V77" s="163"/>
      <c r="Z77">
        <v>0</v>
      </c>
    </row>
    <row r="78" spans="1:26" ht="24.95" customHeight="1" x14ac:dyDescent="0.25">
      <c r="A78" s="167"/>
      <c r="B78" s="164" t="s">
        <v>104</v>
      </c>
      <c r="C78" s="168" t="s">
        <v>191</v>
      </c>
      <c r="D78" s="164" t="s">
        <v>192</v>
      </c>
      <c r="E78" s="164" t="s">
        <v>185</v>
      </c>
      <c r="F78" s="165">
        <v>126</v>
      </c>
      <c r="G78" s="166"/>
      <c r="H78" s="166"/>
      <c r="I78" s="166">
        <f>ROUND(F78*(G78+H78),2)</f>
        <v>0</v>
      </c>
      <c r="J78" s="164">
        <f>ROUND(F78*(N78),2)</f>
        <v>362.88</v>
      </c>
      <c r="K78" s="1">
        <f>ROUND(F78*(O78),2)</f>
        <v>0</v>
      </c>
      <c r="L78" s="1">
        <f>ROUND(F78*(G78),2)</f>
        <v>0</v>
      </c>
      <c r="M78" s="1">
        <f>ROUND(F78*(H78),2)</f>
        <v>0</v>
      </c>
      <c r="N78" s="1">
        <v>2.88</v>
      </c>
      <c r="O78" s="1"/>
      <c r="P78" s="159"/>
      <c r="Q78" s="159"/>
      <c r="R78" s="159"/>
      <c r="S78" s="149"/>
      <c r="V78" s="163"/>
      <c r="Z78">
        <v>0</v>
      </c>
    </row>
    <row r="79" spans="1:26" ht="24.95" customHeight="1" x14ac:dyDescent="0.25">
      <c r="A79" s="167"/>
      <c r="B79" s="164" t="s">
        <v>182</v>
      </c>
      <c r="C79" s="168" t="s">
        <v>193</v>
      </c>
      <c r="D79" s="164" t="s">
        <v>194</v>
      </c>
      <c r="E79" s="164" t="s">
        <v>92</v>
      </c>
      <c r="F79" s="165">
        <v>75.12</v>
      </c>
      <c r="G79" s="166"/>
      <c r="H79" s="166"/>
      <c r="I79" s="166">
        <f>ROUND(F79*(G79+H79),2)</f>
        <v>0</v>
      </c>
      <c r="J79" s="164">
        <f>ROUND(F79*(N79),2)</f>
        <v>292.22000000000003</v>
      </c>
      <c r="K79" s="1">
        <f>ROUND(F79*(O79),2)</f>
        <v>0</v>
      </c>
      <c r="L79" s="1">
        <f>ROUND(F79*(G79),2)</f>
        <v>0</v>
      </c>
      <c r="M79" s="1">
        <f>ROUND(F79*(H79),2)</f>
        <v>0</v>
      </c>
      <c r="N79" s="1">
        <v>3.89</v>
      </c>
      <c r="O79" s="1"/>
      <c r="P79" s="159"/>
      <c r="Q79" s="159"/>
      <c r="R79" s="159"/>
      <c r="S79" s="149"/>
      <c r="V79" s="163"/>
      <c r="Z79">
        <v>0</v>
      </c>
    </row>
    <row r="80" spans="1:26" x14ac:dyDescent="0.25">
      <c r="A80" s="149"/>
      <c r="B80" s="149"/>
      <c r="C80" s="149"/>
      <c r="D80" s="149" t="s">
        <v>72</v>
      </c>
      <c r="E80" s="149"/>
      <c r="F80" s="163"/>
      <c r="G80" s="152">
        <f>ROUND((SUM(L74:L79))/1,2)</f>
        <v>0</v>
      </c>
      <c r="H80" s="152">
        <f>ROUND((SUM(M74:M79))/1,2)</f>
        <v>0</v>
      </c>
      <c r="I80" s="152">
        <f>ROUND((SUM(I74:I79))/1,2)</f>
        <v>0</v>
      </c>
      <c r="J80" s="149"/>
      <c r="K80" s="149"/>
      <c r="L80" s="149">
        <f>ROUND((SUM(L74:L79))/1,2)</f>
        <v>0</v>
      </c>
      <c r="M80" s="149">
        <f>ROUND((SUM(M74:M79))/1,2)</f>
        <v>0</v>
      </c>
      <c r="N80" s="149"/>
      <c r="O80" s="149"/>
      <c r="P80" s="169"/>
      <c r="Q80" s="149"/>
      <c r="R80" s="149"/>
      <c r="S80" s="169">
        <f>ROUND((SUM(S74:S79))/1,2)</f>
        <v>0.31</v>
      </c>
      <c r="T80" s="146"/>
      <c r="U80" s="146"/>
      <c r="V80" s="2">
        <f>ROUND((SUM(V74:V79))/1,2)</f>
        <v>0</v>
      </c>
      <c r="W80" s="146"/>
      <c r="X80" s="146"/>
      <c r="Y80" s="146"/>
      <c r="Z80" s="146"/>
    </row>
    <row r="81" spans="1:26" x14ac:dyDescent="0.25">
      <c r="A81" s="1"/>
      <c r="B81" s="1"/>
      <c r="C81" s="1"/>
      <c r="D81" s="1"/>
      <c r="E81" s="1"/>
      <c r="F81" s="159"/>
      <c r="G81" s="142"/>
      <c r="H81" s="142"/>
      <c r="I81" s="142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x14ac:dyDescent="0.25">
      <c r="A82" s="149"/>
      <c r="B82" s="149"/>
      <c r="C82" s="149"/>
      <c r="D82" s="149" t="s">
        <v>73</v>
      </c>
      <c r="E82" s="149"/>
      <c r="F82" s="163"/>
      <c r="G82" s="150"/>
      <c r="H82" s="150"/>
      <c r="I82" s="150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6"/>
      <c r="U82" s="146"/>
      <c r="V82" s="149"/>
      <c r="W82" s="146"/>
      <c r="X82" s="146"/>
      <c r="Y82" s="146"/>
      <c r="Z82" s="146"/>
    </row>
    <row r="83" spans="1:26" ht="24.95" customHeight="1" x14ac:dyDescent="0.25">
      <c r="A83" s="167"/>
      <c r="B83" s="164" t="s">
        <v>104</v>
      </c>
      <c r="C83" s="168" t="s">
        <v>178</v>
      </c>
      <c r="D83" s="164" t="s">
        <v>195</v>
      </c>
      <c r="E83" s="164" t="s">
        <v>92</v>
      </c>
      <c r="F83" s="165">
        <v>35.515999999999998</v>
      </c>
      <c r="G83" s="166"/>
      <c r="H83" s="166"/>
      <c r="I83" s="166">
        <f>ROUND(F83*(G83+H83),2)</f>
        <v>0</v>
      </c>
      <c r="J83" s="164">
        <f>ROUND(F83*(N83),2)</f>
        <v>554.4</v>
      </c>
      <c r="K83" s="1">
        <f>ROUND(F83*(O83),2)</f>
        <v>0</v>
      </c>
      <c r="L83" s="1">
        <f>ROUND(F83*(G83),2)</f>
        <v>0</v>
      </c>
      <c r="M83" s="1">
        <f>ROUND(F83*(H83),2)</f>
        <v>0</v>
      </c>
      <c r="N83" s="1">
        <v>15.61</v>
      </c>
      <c r="O83" s="1"/>
      <c r="P83" s="159"/>
      <c r="Q83" s="159"/>
      <c r="R83" s="159"/>
      <c r="S83" s="149"/>
      <c r="V83" s="163"/>
      <c r="Z83">
        <v>0</v>
      </c>
    </row>
    <row r="84" spans="1:26" ht="24.95" customHeight="1" x14ac:dyDescent="0.25">
      <c r="A84" s="167"/>
      <c r="B84" s="164" t="s">
        <v>196</v>
      </c>
      <c r="C84" s="168" t="s">
        <v>197</v>
      </c>
      <c r="D84" s="164" t="s">
        <v>198</v>
      </c>
      <c r="E84" s="164" t="s">
        <v>92</v>
      </c>
      <c r="F84" s="165">
        <v>33.825000000000003</v>
      </c>
      <c r="G84" s="166"/>
      <c r="H84" s="166"/>
      <c r="I84" s="166">
        <f>ROUND(F84*(G84+H84),2)</f>
        <v>0</v>
      </c>
      <c r="J84" s="164">
        <f>ROUND(F84*(N84),2)</f>
        <v>828.37</v>
      </c>
      <c r="K84" s="1">
        <f>ROUND(F84*(O84),2)</f>
        <v>0</v>
      </c>
      <c r="L84" s="1">
        <f>ROUND(F84*(G84),2)</f>
        <v>0</v>
      </c>
      <c r="M84" s="1">
        <f>ROUND(F84*(H84),2)</f>
        <v>0</v>
      </c>
      <c r="N84" s="1">
        <v>24.49</v>
      </c>
      <c r="O84" s="1"/>
      <c r="P84" s="163">
        <v>2.5500000000000002E-3</v>
      </c>
      <c r="Q84" s="159"/>
      <c r="R84" s="159">
        <v>2.5500000000000002E-3</v>
      </c>
      <c r="S84" s="149">
        <f>ROUND(F84*(P84),3)</f>
        <v>8.5999999999999993E-2</v>
      </c>
      <c r="V84" s="163"/>
      <c r="Z84">
        <v>0</v>
      </c>
    </row>
    <row r="85" spans="1:26" x14ac:dyDescent="0.25">
      <c r="A85" s="149"/>
      <c r="B85" s="149"/>
      <c r="C85" s="149"/>
      <c r="D85" s="149" t="s">
        <v>73</v>
      </c>
      <c r="E85" s="149"/>
      <c r="F85" s="163"/>
      <c r="G85" s="152">
        <f>ROUND((SUM(L82:L84))/1,2)</f>
        <v>0</v>
      </c>
      <c r="H85" s="152">
        <f>ROUND((SUM(M82:M84))/1,2)</f>
        <v>0</v>
      </c>
      <c r="I85" s="152">
        <f>ROUND((SUM(I82:I84))/1,2)</f>
        <v>0</v>
      </c>
      <c r="J85" s="149"/>
      <c r="K85" s="149"/>
      <c r="L85" s="149">
        <f>ROUND((SUM(L82:L84))/1,2)</f>
        <v>0</v>
      </c>
      <c r="M85" s="149">
        <f>ROUND((SUM(M82:M84))/1,2)</f>
        <v>0</v>
      </c>
      <c r="N85" s="149"/>
      <c r="O85" s="149"/>
      <c r="P85" s="169"/>
      <c r="Q85" s="149"/>
      <c r="R85" s="149"/>
      <c r="S85" s="169">
        <f>ROUND((SUM(S82:S84))/1,2)</f>
        <v>0.09</v>
      </c>
      <c r="T85" s="146"/>
      <c r="U85" s="146"/>
      <c r="V85" s="2">
        <f>ROUND((SUM(V82:V84))/1,2)</f>
        <v>0</v>
      </c>
      <c r="W85" s="146"/>
      <c r="X85" s="146"/>
      <c r="Y85" s="146"/>
      <c r="Z85" s="146"/>
    </row>
    <row r="86" spans="1:26" x14ac:dyDescent="0.25">
      <c r="A86" s="1"/>
      <c r="B86" s="1"/>
      <c r="C86" s="1"/>
      <c r="D86" s="1"/>
      <c r="E86" s="1"/>
      <c r="F86" s="159"/>
      <c r="G86" s="142"/>
      <c r="H86" s="142"/>
      <c r="I86" s="142"/>
      <c r="J86" s="1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x14ac:dyDescent="0.25">
      <c r="A87" s="149"/>
      <c r="B87" s="149"/>
      <c r="C87" s="149"/>
      <c r="D87" s="149" t="s">
        <v>74</v>
      </c>
      <c r="E87" s="149"/>
      <c r="F87" s="163"/>
      <c r="G87" s="150"/>
      <c r="H87" s="150"/>
      <c r="I87" s="150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6"/>
      <c r="U87" s="146"/>
      <c r="V87" s="149"/>
      <c r="W87" s="146"/>
      <c r="X87" s="146"/>
      <c r="Y87" s="146"/>
      <c r="Z87" s="146"/>
    </row>
    <row r="88" spans="1:26" ht="24.95" customHeight="1" x14ac:dyDescent="0.25">
      <c r="A88" s="167"/>
      <c r="B88" s="164" t="s">
        <v>199</v>
      </c>
      <c r="C88" s="168" t="s">
        <v>200</v>
      </c>
      <c r="D88" s="164" t="s">
        <v>201</v>
      </c>
      <c r="E88" s="164" t="s">
        <v>92</v>
      </c>
      <c r="F88" s="165">
        <v>154.91</v>
      </c>
      <c r="G88" s="166"/>
      <c r="H88" s="166"/>
      <c r="I88" s="166">
        <f>ROUND(F88*(G88+H88),2)</f>
        <v>0</v>
      </c>
      <c r="J88" s="164">
        <f>ROUND(F88*(N88),2)</f>
        <v>1188.1600000000001</v>
      </c>
      <c r="K88" s="1">
        <f>ROUND(F88*(O88),2)</f>
        <v>0</v>
      </c>
      <c r="L88" s="1">
        <f>ROUND(F88*(G88),2)</f>
        <v>0</v>
      </c>
      <c r="M88" s="1">
        <f>ROUND(F88*(H88),2)</f>
        <v>0</v>
      </c>
      <c r="N88" s="1">
        <v>7.67</v>
      </c>
      <c r="O88" s="1"/>
      <c r="P88" s="163">
        <v>3.3E-4</v>
      </c>
      <c r="Q88" s="159"/>
      <c r="R88" s="159">
        <v>3.3E-4</v>
      </c>
      <c r="S88" s="149">
        <f>ROUND(F88*(P88),3)</f>
        <v>5.0999999999999997E-2</v>
      </c>
      <c r="V88" s="163"/>
      <c r="Z88">
        <v>0</v>
      </c>
    </row>
    <row r="89" spans="1:26" x14ac:dyDescent="0.25">
      <c r="A89" s="149"/>
      <c r="B89" s="149"/>
      <c r="C89" s="149"/>
      <c r="D89" s="149" t="s">
        <v>74</v>
      </c>
      <c r="E89" s="149"/>
      <c r="F89" s="163"/>
      <c r="G89" s="152">
        <f>ROUND((SUM(L87:L88))/1,2)</f>
        <v>0</v>
      </c>
      <c r="H89" s="152">
        <f>ROUND((SUM(M87:M88))/1,2)</f>
        <v>0</v>
      </c>
      <c r="I89" s="152">
        <f>ROUND((SUM(I87:I88))/1,2)</f>
        <v>0</v>
      </c>
      <c r="J89" s="149"/>
      <c r="K89" s="149"/>
      <c r="L89" s="149">
        <f>ROUND((SUM(L87:L88))/1,2)</f>
        <v>0</v>
      </c>
      <c r="M89" s="149">
        <f>ROUND((SUM(M87:M88))/1,2)</f>
        <v>0</v>
      </c>
      <c r="N89" s="149"/>
      <c r="O89" s="149"/>
      <c r="P89" s="169"/>
      <c r="Q89" s="149"/>
      <c r="R89" s="149"/>
      <c r="S89" s="169">
        <f>ROUND((SUM(S87:S88))/1,2)</f>
        <v>0.05</v>
      </c>
      <c r="T89" s="146"/>
      <c r="U89" s="146"/>
      <c r="V89" s="2">
        <f>ROUND((SUM(V87:V88))/1,2)</f>
        <v>0</v>
      </c>
      <c r="W89" s="146"/>
      <c r="X89" s="146"/>
      <c r="Y89" s="146"/>
      <c r="Z89" s="146"/>
    </row>
    <row r="90" spans="1:26" x14ac:dyDescent="0.25">
      <c r="A90" s="1"/>
      <c r="B90" s="1"/>
      <c r="C90" s="1"/>
      <c r="D90" s="1"/>
      <c r="E90" s="1"/>
      <c r="F90" s="1"/>
      <c r="G90" s="142"/>
      <c r="H90" s="14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x14ac:dyDescent="0.25">
      <c r="A91" s="149"/>
      <c r="B91" s="149"/>
      <c r="C91" s="149"/>
      <c r="D91" s="149" t="s">
        <v>75</v>
      </c>
      <c r="E91" s="149"/>
      <c r="F91" s="149"/>
      <c r="G91" s="150"/>
      <c r="H91" s="150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6"/>
      <c r="U91" s="146"/>
      <c r="V91" s="149"/>
      <c r="W91" s="146"/>
      <c r="X91" s="146"/>
      <c r="Y91" s="146"/>
      <c r="Z91" s="146"/>
    </row>
    <row r="92" spans="1:26" ht="24.95" customHeight="1" x14ac:dyDescent="0.25">
      <c r="A92" s="167"/>
      <c r="B92" s="164" t="s">
        <v>202</v>
      </c>
      <c r="C92" s="168" t="s">
        <v>203</v>
      </c>
      <c r="D92" s="164" t="s">
        <v>204</v>
      </c>
      <c r="E92" s="164" t="s">
        <v>92</v>
      </c>
      <c r="F92" s="165">
        <v>224.53</v>
      </c>
      <c r="G92" s="166"/>
      <c r="H92" s="166"/>
      <c r="I92" s="166">
        <f>ROUND(F92*(G92+H92),2)</f>
        <v>0</v>
      </c>
      <c r="J92" s="164">
        <f>ROUND(F92*(N92),2)</f>
        <v>484.98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2.16</v>
      </c>
      <c r="O92" s="1"/>
      <c r="P92" s="163">
        <v>1.7000000000000001E-4</v>
      </c>
      <c r="Q92" s="159"/>
      <c r="R92" s="159">
        <v>1.7000000000000001E-4</v>
      </c>
      <c r="S92" s="149">
        <f>ROUND(F92*(P92),3)</f>
        <v>3.7999999999999999E-2</v>
      </c>
      <c r="V92" s="163"/>
      <c r="Z92">
        <v>0</v>
      </c>
    </row>
    <row r="93" spans="1:26" ht="35.1" customHeight="1" x14ac:dyDescent="0.25">
      <c r="A93" s="167"/>
      <c r="B93" s="164" t="s">
        <v>202</v>
      </c>
      <c r="C93" s="168" t="s">
        <v>205</v>
      </c>
      <c r="D93" s="164" t="s">
        <v>206</v>
      </c>
      <c r="E93" s="164" t="s">
        <v>92</v>
      </c>
      <c r="F93" s="165">
        <v>224.53</v>
      </c>
      <c r="G93" s="166"/>
      <c r="H93" s="166"/>
      <c r="I93" s="166">
        <f>ROUND(F93*(G93+H93),2)</f>
        <v>0</v>
      </c>
      <c r="J93" s="164">
        <f>ROUND(F93*(N93),2)</f>
        <v>803.82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3.58</v>
      </c>
      <c r="O93" s="1"/>
      <c r="P93" s="163">
        <v>2.0999999999999998E-4</v>
      </c>
      <c r="Q93" s="159"/>
      <c r="R93" s="159">
        <v>2.0999999999999998E-4</v>
      </c>
      <c r="S93" s="149">
        <f>ROUND(F93*(P93),3)</f>
        <v>4.7E-2</v>
      </c>
      <c r="V93" s="163"/>
      <c r="Z93">
        <v>0</v>
      </c>
    </row>
    <row r="94" spans="1:26" x14ac:dyDescent="0.25">
      <c r="A94" s="149"/>
      <c r="B94" s="149"/>
      <c r="C94" s="149"/>
      <c r="D94" s="149" t="s">
        <v>75</v>
      </c>
      <c r="E94" s="149"/>
      <c r="F94" s="149"/>
      <c r="G94" s="152">
        <f>ROUND((SUM(L91:L93))/1,2)</f>
        <v>0</v>
      </c>
      <c r="H94" s="152">
        <f>ROUND((SUM(M91:M93))/1,2)</f>
        <v>0</v>
      </c>
      <c r="I94" s="152">
        <f>ROUND((SUM(I91:I93))/1,2)</f>
        <v>0</v>
      </c>
      <c r="J94" s="149"/>
      <c r="K94" s="149"/>
      <c r="L94" s="149">
        <f>ROUND((SUM(L91:L93))/1,2)</f>
        <v>0</v>
      </c>
      <c r="M94" s="149">
        <f>ROUND((SUM(M91:M93))/1,2)</f>
        <v>0</v>
      </c>
      <c r="N94" s="149"/>
      <c r="O94" s="149"/>
      <c r="P94" s="169"/>
      <c r="Q94" s="1"/>
      <c r="R94" s="1"/>
      <c r="S94" s="169">
        <f>ROUND((SUM(S91:S93))/1,2)</f>
        <v>0.09</v>
      </c>
      <c r="T94" s="170"/>
      <c r="U94" s="170"/>
      <c r="V94" s="2">
        <f>ROUND((SUM(V91:V93))/1,2)</f>
        <v>0</v>
      </c>
    </row>
    <row r="95" spans="1:26" x14ac:dyDescent="0.25">
      <c r="A95" s="1"/>
      <c r="B95" s="1"/>
      <c r="C95" s="1"/>
      <c r="D95" s="1"/>
      <c r="E95" s="1"/>
      <c r="F95" s="1"/>
      <c r="G95" s="142"/>
      <c r="H95" s="14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V95" s="1"/>
    </row>
    <row r="96" spans="1:26" x14ac:dyDescent="0.25">
      <c r="A96" s="149"/>
      <c r="B96" s="149"/>
      <c r="C96" s="149"/>
      <c r="D96" s="2" t="s">
        <v>68</v>
      </c>
      <c r="E96" s="149"/>
      <c r="F96" s="149"/>
      <c r="G96" s="152">
        <f>ROUND((SUM(L48:L95))/2,2)</f>
        <v>0</v>
      </c>
      <c r="H96" s="152">
        <f>ROUND((SUM(M48:M95))/2,2)</f>
        <v>0</v>
      </c>
      <c r="I96" s="152">
        <f>ROUND((SUM(I48:I95))/2,2)</f>
        <v>0</v>
      </c>
      <c r="J96" s="149"/>
      <c r="K96" s="149"/>
      <c r="L96" s="149">
        <f>ROUND((SUM(L48:L95))/2,2)</f>
        <v>0</v>
      </c>
      <c r="M96" s="149">
        <f>ROUND((SUM(M48:M95))/2,2)</f>
        <v>0</v>
      </c>
      <c r="N96" s="149"/>
      <c r="O96" s="149"/>
      <c r="P96" s="169"/>
      <c r="Q96" s="1"/>
      <c r="R96" s="1"/>
      <c r="S96" s="169">
        <f>ROUND((SUM(S48:S95))/2,2)</f>
        <v>0.76</v>
      </c>
      <c r="V96" s="2">
        <f>ROUND((SUM(V48:V95))/2,2)</f>
        <v>0</v>
      </c>
    </row>
    <row r="97" spans="1:26" x14ac:dyDescent="0.25">
      <c r="A97" s="171"/>
      <c r="B97" s="171"/>
      <c r="C97" s="171"/>
      <c r="D97" s="171" t="s">
        <v>76</v>
      </c>
      <c r="E97" s="171"/>
      <c r="F97" s="171"/>
      <c r="G97" s="172">
        <f>ROUND((SUM(L9:L96))/3,2)</f>
        <v>0</v>
      </c>
      <c r="H97" s="172">
        <f>ROUND((SUM(M9:M96))/3,2)</f>
        <v>0</v>
      </c>
      <c r="I97" s="172">
        <f>ROUND((SUM(I9:I96))/3,2)</f>
        <v>0</v>
      </c>
      <c r="J97" s="171"/>
      <c r="K97" s="171">
        <f>ROUND((SUM(K9:K96))/3,2)</f>
        <v>0</v>
      </c>
      <c r="L97" s="171">
        <f>ROUND((SUM(L9:L96))/3,2)</f>
        <v>0</v>
      </c>
      <c r="M97" s="171">
        <f>ROUND((SUM(M9:M96))/3,2)</f>
        <v>0</v>
      </c>
      <c r="N97" s="171"/>
      <c r="O97" s="171"/>
      <c r="P97" s="173"/>
      <c r="Q97" s="171"/>
      <c r="R97" s="171"/>
      <c r="S97" s="173">
        <f>ROUND((SUM(S9:S96))/3,2)</f>
        <v>11.42</v>
      </c>
      <c r="T97" s="174"/>
      <c r="U97" s="174"/>
      <c r="V97" s="171">
        <f>ROUND((SUM(V9:V96))/3,2)</f>
        <v>3.67</v>
      </c>
      <c r="Z97">
        <f>(SUM(Z9:Z96))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Kultúrny dom stavebné úpravy, Henclová č.p. 502 / pohostinstvo,knižnica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Kryci_list 8670</vt:lpstr>
      <vt:lpstr>SO 8670</vt:lpstr>
      <vt:lpstr>'Rekap 8670'!Názvy_tlače</vt:lpstr>
      <vt:lpstr>'SO 8670'!Názvy_tlače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Steinerova</dc:creator>
  <cp:lastModifiedBy>priprava</cp:lastModifiedBy>
  <cp:lastPrinted>2019-10-01T08:37:22Z</cp:lastPrinted>
  <dcterms:created xsi:type="dcterms:W3CDTF">2019-10-01T07:30:05Z</dcterms:created>
  <dcterms:modified xsi:type="dcterms:W3CDTF">2019-10-02T11:03:38Z</dcterms:modified>
</cp:coreProperties>
</file>